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42073\Desktop\vzpirani\VC Holešova\2022\"/>
    </mc:Choice>
  </mc:AlternateContent>
  <xr:revisionPtr revIDLastSave="0" documentId="13_ncr:1_{083C3BA3-21FB-4725-8B20-3AEF967AFC1C}" xr6:coauthVersionLast="47" xr6:coauthVersionMax="47" xr10:uidLastSave="{00000000-0000-0000-0000-000000000000}"/>
  <bookViews>
    <workbookView xWindow="-108" yWindow="-108" windowWidth="23256" windowHeight="12456" tabRatio="605" firstSheet="3" activeTab="3" xr2:uid="{00000000-000D-0000-FFFF-FFFF00000000}"/>
  </bookViews>
  <sheets>
    <sheet name="Ženy 2013" sheetId="1" state="hidden" r:id="rId1"/>
    <sheet name="Ml. a st. žáci" sheetId="2" state="hidden" r:id="rId2"/>
    <sheet name="Junioři do 17 let" sheetId="3" state="hidden" r:id="rId3"/>
    <sheet name="Open" sheetId="4" r:id="rId4"/>
    <sheet name="Ženy" sheetId="5" r:id="rId5"/>
    <sheet name="Trhoví maximalisti" sheetId="7" r:id="rId6"/>
    <sheet name="Žáci" sheetId="8" r:id="rId7"/>
    <sheet name="Muži, J do 20 a 23 let, Veterán" sheetId="6" state="hidden" r:id="rId8"/>
  </sheets>
  <definedNames>
    <definedName name="__xlnm.Print_Area" localSheetId="2">'Junioři do 17 let'!$A$1:$R$44</definedName>
    <definedName name="__xlnm.Print_Area" localSheetId="1">'Ml. a st. žáci'!$A$1:$S$47</definedName>
    <definedName name="__xlnm.Print_Area" localSheetId="0">'Ženy 2013'!$A$1:$R$46</definedName>
    <definedName name="_xlnm._FilterDatabase" localSheetId="3" hidden="1">Open!$B$4:$P$29</definedName>
    <definedName name="_xlnm.Print_Area" localSheetId="2">'Junioři do 17 let'!$A$1:$R$44</definedName>
    <definedName name="_xlnm.Print_Area" localSheetId="1">'Ml. a st. žáci'!$A$1:$S$47</definedName>
    <definedName name="_xlnm.Print_Area" localSheetId="0">'Ženy 2013'!$A$1:$R$46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4" l="1"/>
  <c r="N5" i="4"/>
  <c r="P6" i="4"/>
  <c r="P7" i="4"/>
  <c r="P8" i="4"/>
  <c r="P9" i="4"/>
  <c r="P10" i="4"/>
  <c r="P11" i="4"/>
  <c r="P12" i="4"/>
  <c r="P13" i="4"/>
  <c r="P14" i="4"/>
  <c r="P15" i="4"/>
  <c r="P5" i="4"/>
  <c r="Q11" i="7"/>
  <c r="Q12" i="7"/>
  <c r="Q13" i="7"/>
  <c r="Q10" i="7"/>
  <c r="T11" i="8"/>
  <c r="P11" i="8"/>
  <c r="L11" i="8"/>
  <c r="H11" i="8"/>
  <c r="D11" i="8"/>
  <c r="T7" i="8"/>
  <c r="P7" i="8"/>
  <c r="U7" i="8" s="1"/>
  <c r="L7" i="8"/>
  <c r="H7" i="8"/>
  <c r="D7" i="8"/>
  <c r="X11" i="8" l="1"/>
  <c r="U11" i="8"/>
  <c r="W11" i="8" s="1"/>
  <c r="V11" i="8"/>
  <c r="W7" i="8"/>
  <c r="X7" i="8" s="1"/>
  <c r="V7" i="8"/>
  <c r="L15" i="4" l="1"/>
  <c r="M15" i="4" s="1"/>
  <c r="G15" i="4"/>
  <c r="L14" i="4"/>
  <c r="G14" i="4"/>
  <c r="L13" i="4"/>
  <c r="M13" i="4" s="1"/>
  <c r="G13" i="4"/>
  <c r="G16" i="4"/>
  <c r="L16" i="4"/>
  <c r="M16" i="4" s="1"/>
  <c r="G26" i="4"/>
  <c r="L26" i="4"/>
  <c r="G29" i="4"/>
  <c r="L29" i="4"/>
  <c r="L10" i="4"/>
  <c r="L9" i="4"/>
  <c r="G10" i="4"/>
  <c r="G9" i="4"/>
  <c r="G11" i="4"/>
  <c r="G7" i="4"/>
  <c r="G12" i="4"/>
  <c r="L12" i="4"/>
  <c r="G8" i="4"/>
  <c r="G6" i="4"/>
  <c r="G27" i="4"/>
  <c r="G19" i="4"/>
  <c r="G23" i="4"/>
  <c r="G11" i="7"/>
  <c r="G12" i="7"/>
  <c r="G13" i="7"/>
  <c r="G10" i="7"/>
  <c r="G20" i="4"/>
  <c r="G22" i="4"/>
  <c r="G25" i="4"/>
  <c r="G21" i="4"/>
  <c r="G6" i="5"/>
  <c r="G5" i="5"/>
  <c r="G7" i="5"/>
  <c r="G8" i="5"/>
  <c r="K6" i="7"/>
  <c r="G6" i="7"/>
  <c r="K9" i="7"/>
  <c r="G9" i="7"/>
  <c r="D9" i="8"/>
  <c r="T14" i="8"/>
  <c r="P14" i="8"/>
  <c r="L14" i="8"/>
  <c r="H14" i="8"/>
  <c r="D14" i="8"/>
  <c r="T13" i="8"/>
  <c r="P13" i="8"/>
  <c r="L13" i="8"/>
  <c r="H13" i="8"/>
  <c r="D13" i="8"/>
  <c r="T12" i="8"/>
  <c r="P12" i="8"/>
  <c r="L12" i="8"/>
  <c r="H12" i="8"/>
  <c r="D12" i="8"/>
  <c r="T10" i="8"/>
  <c r="P10" i="8"/>
  <c r="L10" i="8"/>
  <c r="H10" i="8"/>
  <c r="D10" i="8"/>
  <c r="T9" i="8"/>
  <c r="P9" i="8"/>
  <c r="L9" i="8"/>
  <c r="H9" i="8"/>
  <c r="T8" i="8"/>
  <c r="P8" i="8"/>
  <c r="L8" i="8"/>
  <c r="H8" i="8"/>
  <c r="D8" i="8"/>
  <c r="M14" i="4" l="1"/>
  <c r="M26" i="4"/>
  <c r="M29" i="4"/>
  <c r="M9" i="4"/>
  <c r="M10" i="4"/>
  <c r="M12" i="4"/>
  <c r="U10" i="8"/>
  <c r="W10" i="8" s="1"/>
  <c r="X10" i="8" s="1"/>
  <c r="U13" i="8"/>
  <c r="V13" i="8" s="1"/>
  <c r="U8" i="8"/>
  <c r="V8" i="8" s="1"/>
  <c r="U12" i="8"/>
  <c r="W12" i="8" s="1"/>
  <c r="X12" i="8" s="1"/>
  <c r="U14" i="8"/>
  <c r="V14" i="8" s="1"/>
  <c r="U9" i="8"/>
  <c r="V10" i="8" l="1"/>
  <c r="X9" i="8"/>
  <c r="V9" i="8"/>
  <c r="W9" i="8"/>
  <c r="W8" i="8"/>
  <c r="X8" i="8" s="1"/>
  <c r="W13" i="8"/>
  <c r="X13" i="8" s="1"/>
  <c r="V12" i="8"/>
  <c r="W14" i="8"/>
  <c r="X14" i="8" s="1"/>
  <c r="Y10" i="8" l="1"/>
  <c r="Y12" i="8"/>
  <c r="Y9" i="8"/>
  <c r="Y8" i="8"/>
  <c r="B9" i="5" l="1"/>
  <c r="C9" i="5"/>
  <c r="D9" i="5"/>
  <c r="G9" i="5" s="1"/>
  <c r="E9" i="5"/>
  <c r="F9" i="5"/>
  <c r="H9" i="5"/>
  <c r="I9" i="5"/>
  <c r="J9" i="5"/>
  <c r="K9" i="5"/>
  <c r="B10" i="5"/>
  <c r="C10" i="5"/>
  <c r="D10" i="5"/>
  <c r="G10" i="5" s="1"/>
  <c r="E10" i="5"/>
  <c r="F10" i="5"/>
  <c r="H10" i="5"/>
  <c r="I10" i="5"/>
  <c r="J10" i="5"/>
  <c r="K10" i="5"/>
  <c r="B11" i="5"/>
  <c r="C11" i="5"/>
  <c r="D11" i="5"/>
  <c r="G11" i="5" s="1"/>
  <c r="E11" i="5"/>
  <c r="F11" i="5"/>
  <c r="H11" i="5"/>
  <c r="I11" i="5"/>
  <c r="J11" i="5"/>
  <c r="K11" i="5"/>
  <c r="B12" i="5"/>
  <c r="C12" i="5"/>
  <c r="D12" i="5"/>
  <c r="G12" i="5" s="1"/>
  <c r="E12" i="5"/>
  <c r="F12" i="5"/>
  <c r="H12" i="5"/>
  <c r="I12" i="5"/>
  <c r="J12" i="5"/>
  <c r="K12" i="5"/>
  <c r="B13" i="5"/>
  <c r="C13" i="5"/>
  <c r="D13" i="5"/>
  <c r="G13" i="5" s="1"/>
  <c r="E13" i="5"/>
  <c r="F13" i="5"/>
  <c r="H13" i="5"/>
  <c r="I13" i="5"/>
  <c r="J13" i="5"/>
  <c r="K13" i="5"/>
  <c r="B14" i="5"/>
  <c r="C14" i="5"/>
  <c r="D14" i="5"/>
  <c r="G14" i="5" s="1"/>
  <c r="E14" i="5"/>
  <c r="F14" i="5"/>
  <c r="H14" i="5"/>
  <c r="I14" i="5"/>
  <c r="J14" i="5"/>
  <c r="K14" i="5"/>
  <c r="B15" i="5"/>
  <c r="C15" i="5"/>
  <c r="D15" i="5"/>
  <c r="G15" i="5" s="1"/>
  <c r="E15" i="5"/>
  <c r="F15" i="5"/>
  <c r="H15" i="5"/>
  <c r="I15" i="5"/>
  <c r="J15" i="5"/>
  <c r="K15" i="5"/>
  <c r="B16" i="5"/>
  <c r="C16" i="5"/>
  <c r="D16" i="5"/>
  <c r="G16" i="5" s="1"/>
  <c r="E16" i="5"/>
  <c r="F16" i="5"/>
  <c r="H16" i="5"/>
  <c r="I16" i="5"/>
  <c r="J16" i="5"/>
  <c r="K16" i="5"/>
  <c r="B17" i="5"/>
  <c r="C17" i="5"/>
  <c r="D17" i="5"/>
  <c r="G17" i="5" s="1"/>
  <c r="E17" i="5"/>
  <c r="F17" i="5"/>
  <c r="H17" i="5"/>
  <c r="I17" i="5"/>
  <c r="J17" i="5"/>
  <c r="K17" i="5"/>
  <c r="B18" i="5"/>
  <c r="C18" i="5"/>
  <c r="D18" i="5"/>
  <c r="G18" i="5" s="1"/>
  <c r="E18" i="5"/>
  <c r="F18" i="5"/>
  <c r="H18" i="5"/>
  <c r="I18" i="5"/>
  <c r="J18" i="5"/>
  <c r="K18" i="5"/>
  <c r="B19" i="5"/>
  <c r="C19" i="5"/>
  <c r="D19" i="5"/>
  <c r="G19" i="5" s="1"/>
  <c r="E19" i="5"/>
  <c r="F19" i="5"/>
  <c r="H19" i="5"/>
  <c r="I19" i="5"/>
  <c r="J19" i="5"/>
  <c r="K19" i="5"/>
  <c r="B20" i="5"/>
  <c r="C20" i="5"/>
  <c r="D20" i="5"/>
  <c r="G20" i="5" s="1"/>
  <c r="E20" i="5"/>
  <c r="F20" i="5"/>
  <c r="H20" i="5"/>
  <c r="I20" i="5"/>
  <c r="J20" i="5"/>
  <c r="K20" i="5"/>
  <c r="B21" i="5"/>
  <c r="C21" i="5"/>
  <c r="D21" i="5"/>
  <c r="G21" i="5" s="1"/>
  <c r="E21" i="5"/>
  <c r="F21" i="5"/>
  <c r="H21" i="5"/>
  <c r="I21" i="5"/>
  <c r="J21" i="5"/>
  <c r="K21" i="5"/>
  <c r="L34" i="4"/>
  <c r="G34" i="4"/>
  <c r="L33" i="4"/>
  <c r="G33" i="4"/>
  <c r="G43" i="4"/>
  <c r="L43" i="4"/>
  <c r="G44" i="4"/>
  <c r="L44" i="4"/>
  <c r="G45" i="4"/>
  <c r="L45" i="4"/>
  <c r="M45" i="4" s="1"/>
  <c r="G14" i="7"/>
  <c r="G15" i="7"/>
  <c r="G16" i="7"/>
  <c r="G17" i="7"/>
  <c r="G18" i="7"/>
  <c r="G19" i="7"/>
  <c r="G20" i="7"/>
  <c r="G21" i="7"/>
  <c r="G22" i="7"/>
  <c r="G23" i="7"/>
  <c r="G24" i="7"/>
  <c r="G25" i="7"/>
  <c r="P10" i="7"/>
  <c r="P11" i="7"/>
  <c r="P12" i="7"/>
  <c r="P13" i="7"/>
  <c r="P14" i="7"/>
  <c r="Q14" i="7" s="1"/>
  <c r="P15" i="7"/>
  <c r="Q15" i="7" s="1"/>
  <c r="P16" i="7"/>
  <c r="P17" i="7"/>
  <c r="P18" i="7"/>
  <c r="P19" i="7"/>
  <c r="P20" i="7"/>
  <c r="Q20" i="7" s="1"/>
  <c r="P21" i="7"/>
  <c r="P22" i="7"/>
  <c r="Q22" i="7" s="1"/>
  <c r="K10" i="7"/>
  <c r="K11" i="7"/>
  <c r="K12" i="7"/>
  <c r="K13" i="7"/>
  <c r="K14" i="7"/>
  <c r="K15" i="7"/>
  <c r="K16" i="7"/>
  <c r="Q16" i="7" s="1"/>
  <c r="K17" i="7"/>
  <c r="K18" i="7"/>
  <c r="K19" i="7"/>
  <c r="K20" i="7"/>
  <c r="K21" i="7"/>
  <c r="K22" i="7"/>
  <c r="K23" i="7"/>
  <c r="Q23" i="7" s="1"/>
  <c r="K24" i="7"/>
  <c r="K25" i="7"/>
  <c r="K26" i="7"/>
  <c r="K27" i="7"/>
  <c r="K28" i="7"/>
  <c r="K29" i="7"/>
  <c r="K30" i="7"/>
  <c r="K31" i="7"/>
  <c r="K32" i="7"/>
  <c r="Q32" i="7" s="1"/>
  <c r="K33" i="7"/>
  <c r="K34" i="7"/>
  <c r="K35" i="7"/>
  <c r="K36" i="7"/>
  <c r="K37" i="7"/>
  <c r="K38" i="7"/>
  <c r="K39" i="7"/>
  <c r="K40" i="7"/>
  <c r="K41" i="7"/>
  <c r="K42" i="7"/>
  <c r="Q42" i="7" s="1"/>
  <c r="Q28" i="7"/>
  <c r="Q30" i="7"/>
  <c r="Q39" i="7"/>
  <c r="Q40" i="7"/>
  <c r="P9" i="7"/>
  <c r="K8" i="7"/>
  <c r="G8" i="7"/>
  <c r="K7" i="7"/>
  <c r="K5" i="7"/>
  <c r="P42" i="7"/>
  <c r="G42" i="7"/>
  <c r="P41" i="7"/>
  <c r="G41" i="7"/>
  <c r="P40" i="7"/>
  <c r="G40" i="7"/>
  <c r="P39" i="7"/>
  <c r="G39" i="7"/>
  <c r="P38" i="7"/>
  <c r="Q38" i="7" s="1"/>
  <c r="G38" i="7"/>
  <c r="P37" i="7"/>
  <c r="Q37" i="7" s="1"/>
  <c r="G37" i="7"/>
  <c r="P36" i="7"/>
  <c r="Q36" i="7" s="1"/>
  <c r="G36" i="7"/>
  <c r="P35" i="7"/>
  <c r="G35" i="7"/>
  <c r="P34" i="7"/>
  <c r="G34" i="7"/>
  <c r="P33" i="7"/>
  <c r="G33" i="7"/>
  <c r="P32" i="7"/>
  <c r="G32" i="7"/>
  <c r="P31" i="7"/>
  <c r="Q31" i="7" s="1"/>
  <c r="G31" i="7"/>
  <c r="P30" i="7"/>
  <c r="G30" i="7"/>
  <c r="P29" i="7"/>
  <c r="Q29" i="7" s="1"/>
  <c r="G29" i="7"/>
  <c r="P28" i="7"/>
  <c r="G28" i="7"/>
  <c r="P27" i="7"/>
  <c r="G27" i="7"/>
  <c r="P26" i="7"/>
  <c r="G26" i="7"/>
  <c r="P25" i="7"/>
  <c r="P24" i="7"/>
  <c r="Q24" i="7" s="1"/>
  <c r="P23" i="7"/>
  <c r="G7" i="7"/>
  <c r="G5" i="7"/>
  <c r="L49" i="4"/>
  <c r="G49" i="4"/>
  <c r="L48" i="4"/>
  <c r="G48" i="4"/>
  <c r="L47" i="4"/>
  <c r="G47" i="4"/>
  <c r="L46" i="4"/>
  <c r="G46" i="4"/>
  <c r="Q33" i="7" l="1"/>
  <c r="Q41" i="7"/>
  <c r="Q35" i="7"/>
  <c r="Q27" i="7"/>
  <c r="Q34" i="7"/>
  <c r="Q26" i="7"/>
  <c r="M47" i="4"/>
  <c r="M49" i="4"/>
  <c r="M48" i="4"/>
  <c r="M44" i="4"/>
  <c r="L18" i="5"/>
  <c r="M18" i="5" s="1"/>
  <c r="L17" i="5"/>
  <c r="M17" i="5" s="1"/>
  <c r="L9" i="5"/>
  <c r="M9" i="5" s="1"/>
  <c r="L8" i="5"/>
  <c r="M8" i="5" s="1"/>
  <c r="M46" i="4"/>
  <c r="M43" i="4"/>
  <c r="L20" i="5"/>
  <c r="M20" i="5" s="1"/>
  <c r="L19" i="5"/>
  <c r="M19" i="5" s="1"/>
  <c r="L12" i="5"/>
  <c r="M12" i="5" s="1"/>
  <c r="L11" i="5"/>
  <c r="M11" i="5" s="1"/>
  <c r="L10" i="5"/>
  <c r="M10" i="5" s="1"/>
  <c r="M33" i="4"/>
  <c r="L16" i="5"/>
  <c r="M16" i="5" s="1"/>
  <c r="L15" i="5"/>
  <c r="M15" i="5" s="1"/>
  <c r="M34" i="4"/>
  <c r="L21" i="5"/>
  <c r="M21" i="5" s="1"/>
  <c r="L14" i="5"/>
  <c r="M14" i="5" s="1"/>
  <c r="L13" i="5"/>
  <c r="M13" i="5" s="1"/>
  <c r="L7" i="5"/>
  <c r="M7" i="5" s="1"/>
  <c r="Q9" i="7"/>
  <c r="Q21" i="7"/>
  <c r="Q18" i="7"/>
  <c r="Q25" i="7"/>
  <c r="Q17" i="7"/>
  <c r="Q19" i="7"/>
  <c r="P7" i="7"/>
  <c r="Q7" i="7" s="1"/>
  <c r="P8" i="7"/>
  <c r="Q8" i="7" s="1"/>
  <c r="P5" i="7"/>
  <c r="Q5" i="7" s="1"/>
  <c r="P6" i="7"/>
  <c r="Q6" i="7" s="1"/>
  <c r="L6" i="5"/>
  <c r="G5" i="4"/>
  <c r="R8" i="7" l="1"/>
  <c r="T9" i="7"/>
  <c r="T6" i="7"/>
  <c r="R6" i="7"/>
  <c r="S6" i="7"/>
  <c r="R7" i="7"/>
  <c r="T10" i="7"/>
  <c r="R27" i="7"/>
  <c r="R23" i="7"/>
  <c r="R25" i="7"/>
  <c r="R15" i="7"/>
  <c r="R34" i="7"/>
  <c r="R41" i="7"/>
  <c r="R10" i="7"/>
  <c r="R36" i="7"/>
  <c r="R30" i="7"/>
  <c r="S5" i="7"/>
  <c r="R37" i="7"/>
  <c r="T11" i="7"/>
  <c r="R22" i="7"/>
  <c r="R17" i="7"/>
  <c r="R5" i="7"/>
  <c r="R11" i="7"/>
  <c r="R26" i="7"/>
  <c r="R35" i="7"/>
  <c r="T5" i="7"/>
  <c r="R13" i="7"/>
  <c r="R39" i="7"/>
  <c r="R42" i="7"/>
  <c r="R9" i="7"/>
  <c r="S8" i="7"/>
  <c r="R16" i="7"/>
  <c r="R20" i="7"/>
  <c r="R32" i="7"/>
  <c r="R33" i="7"/>
  <c r="R18" i="7"/>
  <c r="R29" i="7"/>
  <c r="R38" i="7"/>
  <c r="R24" i="7"/>
  <c r="R40" i="7"/>
  <c r="R19" i="7"/>
  <c r="S7" i="7"/>
  <c r="T7" i="7"/>
  <c r="T8" i="7"/>
  <c r="R31" i="7"/>
  <c r="R28" i="7"/>
  <c r="R21" i="7"/>
  <c r="R14" i="7"/>
  <c r="R12" i="7"/>
  <c r="G42" i="4"/>
  <c r="G41" i="4"/>
  <c r="G40" i="4"/>
  <c r="G39" i="4"/>
  <c r="G38" i="4"/>
  <c r="G37" i="4"/>
  <c r="G18" i="4"/>
  <c r="G36" i="4"/>
  <c r="G35" i="4"/>
  <c r="G17" i="4"/>
  <c r="G24" i="4"/>
  <c r="G28" i="4"/>
  <c r="E6" i="3"/>
  <c r="I6" i="3"/>
  <c r="M6" i="3"/>
  <c r="N6" i="3"/>
  <c r="E7" i="3"/>
  <c r="I7" i="3"/>
  <c r="M7" i="3"/>
  <c r="N7" i="3" s="1"/>
  <c r="E8" i="3"/>
  <c r="I8" i="3"/>
  <c r="M8" i="3"/>
  <c r="N8" i="3"/>
  <c r="P8" i="3" s="1"/>
  <c r="E10" i="3"/>
  <c r="I10" i="3"/>
  <c r="M10" i="3"/>
  <c r="N10" i="3" s="1"/>
  <c r="E11" i="3"/>
  <c r="I11" i="3"/>
  <c r="M11" i="3"/>
  <c r="N11" i="3" s="1"/>
  <c r="E12" i="3"/>
  <c r="I12" i="3"/>
  <c r="N12" i="3" s="1"/>
  <c r="M12" i="3"/>
  <c r="E14" i="3"/>
  <c r="I14" i="3"/>
  <c r="M14" i="3"/>
  <c r="N14" i="3" s="1"/>
  <c r="E15" i="3"/>
  <c r="I15" i="3"/>
  <c r="N15" i="3" s="1"/>
  <c r="M15" i="3"/>
  <c r="E16" i="3"/>
  <c r="I16" i="3"/>
  <c r="N16" i="3" s="1"/>
  <c r="M16" i="3"/>
  <c r="E17" i="3"/>
  <c r="I17" i="3"/>
  <c r="M17" i="3"/>
  <c r="N17" i="3"/>
  <c r="E19" i="3"/>
  <c r="I19" i="3"/>
  <c r="N19" i="3" s="1"/>
  <c r="M19" i="3"/>
  <c r="E20" i="3"/>
  <c r="I20" i="3"/>
  <c r="M20" i="3"/>
  <c r="N20" i="3"/>
  <c r="O20" i="3" s="1"/>
  <c r="E21" i="3"/>
  <c r="I21" i="3"/>
  <c r="N21" i="3" s="1"/>
  <c r="M21" i="3"/>
  <c r="E22" i="3"/>
  <c r="I22" i="3"/>
  <c r="M22" i="3"/>
  <c r="N22" i="3" s="1"/>
  <c r="E24" i="3"/>
  <c r="I24" i="3"/>
  <c r="N24" i="3" s="1"/>
  <c r="M24" i="3"/>
  <c r="E25" i="3"/>
  <c r="I25" i="3"/>
  <c r="M25" i="3"/>
  <c r="N25" i="3" s="1"/>
  <c r="O25" i="3" s="1"/>
  <c r="E26" i="3"/>
  <c r="I26" i="3"/>
  <c r="M26" i="3"/>
  <c r="N26" i="3"/>
  <c r="E27" i="3"/>
  <c r="I27" i="3"/>
  <c r="M27" i="3"/>
  <c r="N27" i="3"/>
  <c r="P27" i="3" s="1"/>
  <c r="E29" i="3"/>
  <c r="I29" i="3"/>
  <c r="M29" i="3"/>
  <c r="N29" i="3" s="1"/>
  <c r="E30" i="3"/>
  <c r="I30" i="3"/>
  <c r="M30" i="3"/>
  <c r="N30" i="3"/>
  <c r="O30" i="3" s="1"/>
  <c r="E31" i="3"/>
  <c r="I31" i="3"/>
  <c r="M31" i="3"/>
  <c r="N31" i="3" s="1"/>
  <c r="E33" i="3"/>
  <c r="I33" i="3"/>
  <c r="M33" i="3"/>
  <c r="N33" i="3"/>
  <c r="E34" i="3"/>
  <c r="I34" i="3"/>
  <c r="M34" i="3"/>
  <c r="N34" i="3" s="1"/>
  <c r="E36" i="3"/>
  <c r="I36" i="3"/>
  <c r="M36" i="3"/>
  <c r="N36" i="3"/>
  <c r="O36" i="3" s="1"/>
  <c r="E37" i="3"/>
  <c r="I37" i="3"/>
  <c r="M37" i="3"/>
  <c r="N37" i="3" s="1"/>
  <c r="E6" i="2"/>
  <c r="I6" i="2"/>
  <c r="M6" i="2"/>
  <c r="N6" i="2"/>
  <c r="O6" i="2" s="1"/>
  <c r="E7" i="2"/>
  <c r="I7" i="2"/>
  <c r="M7" i="2"/>
  <c r="N7" i="2" s="1"/>
  <c r="E8" i="2"/>
  <c r="I8" i="2"/>
  <c r="M8" i="2"/>
  <c r="N8" i="2"/>
  <c r="E10" i="2"/>
  <c r="I10" i="2"/>
  <c r="N10" i="2" s="1"/>
  <c r="M10" i="2"/>
  <c r="E11" i="2"/>
  <c r="I11" i="2"/>
  <c r="M11" i="2"/>
  <c r="N11" i="2"/>
  <c r="E12" i="2"/>
  <c r="I12" i="2"/>
  <c r="N12" i="2" s="1"/>
  <c r="M12" i="2"/>
  <c r="E14" i="2"/>
  <c r="I14" i="2"/>
  <c r="M14" i="2"/>
  <c r="N14" i="2"/>
  <c r="O14" i="2" s="1"/>
  <c r="E15" i="2"/>
  <c r="I15" i="2"/>
  <c r="N15" i="2" s="1"/>
  <c r="M15" i="2"/>
  <c r="E16" i="2"/>
  <c r="I16" i="2"/>
  <c r="M16" i="2"/>
  <c r="N16" i="2"/>
  <c r="P16" i="2" s="1"/>
  <c r="E18" i="2"/>
  <c r="I18" i="2"/>
  <c r="N18" i="2" s="1"/>
  <c r="M18" i="2"/>
  <c r="E19" i="2"/>
  <c r="I19" i="2"/>
  <c r="M19" i="2"/>
  <c r="N19" i="2"/>
  <c r="O19" i="2" s="1"/>
  <c r="E20" i="2"/>
  <c r="I20" i="2"/>
  <c r="N20" i="2" s="1"/>
  <c r="M20" i="2"/>
  <c r="E21" i="2"/>
  <c r="I21" i="2"/>
  <c r="M21" i="2"/>
  <c r="N21" i="2"/>
  <c r="E23" i="2"/>
  <c r="I23" i="2"/>
  <c r="N23" i="2" s="1"/>
  <c r="M23" i="2"/>
  <c r="E24" i="2"/>
  <c r="I24" i="2"/>
  <c r="M24" i="2"/>
  <c r="N24" i="2"/>
  <c r="E25" i="2"/>
  <c r="I25" i="2"/>
  <c r="N25" i="2" s="1"/>
  <c r="M25" i="2"/>
  <c r="E26" i="2"/>
  <c r="I26" i="2"/>
  <c r="M26" i="2"/>
  <c r="N26" i="2"/>
  <c r="E28" i="2"/>
  <c r="I28" i="2"/>
  <c r="N28" i="2" s="1"/>
  <c r="M28" i="2"/>
  <c r="E29" i="2"/>
  <c r="I29" i="2"/>
  <c r="M29" i="2"/>
  <c r="N29" i="2"/>
  <c r="O29" i="2" s="1"/>
  <c r="E30" i="2"/>
  <c r="I30" i="2"/>
  <c r="N30" i="2" s="1"/>
  <c r="M30" i="2"/>
  <c r="E32" i="2"/>
  <c r="I32" i="2"/>
  <c r="M32" i="2"/>
  <c r="N32" i="2"/>
  <c r="E33" i="2"/>
  <c r="I33" i="2"/>
  <c r="N33" i="2" s="1"/>
  <c r="M33" i="2"/>
  <c r="E34" i="2"/>
  <c r="I34" i="2"/>
  <c r="M34" i="2"/>
  <c r="N34" i="2"/>
  <c r="P34" i="2" s="1"/>
  <c r="E35" i="2"/>
  <c r="I35" i="2"/>
  <c r="N35" i="2" s="1"/>
  <c r="M35" i="2"/>
  <c r="E36" i="2"/>
  <c r="I36" i="2"/>
  <c r="M36" i="2"/>
  <c r="N36" i="2"/>
  <c r="P36" i="2" s="1"/>
  <c r="E38" i="2"/>
  <c r="I38" i="2"/>
  <c r="N38" i="2" s="1"/>
  <c r="M38" i="2"/>
  <c r="E39" i="2"/>
  <c r="I39" i="2"/>
  <c r="M39" i="2"/>
  <c r="N39" i="2"/>
  <c r="P39" i="2" s="1"/>
  <c r="O39" i="2"/>
  <c r="E41" i="2"/>
  <c r="I41" i="2"/>
  <c r="M41" i="2"/>
  <c r="N41" i="2"/>
  <c r="O41" i="2"/>
  <c r="E42" i="2"/>
  <c r="I42" i="2"/>
  <c r="N42" i="2" s="1"/>
  <c r="M42" i="2"/>
  <c r="E6" i="6"/>
  <c r="I6" i="6"/>
  <c r="M6" i="6"/>
  <c r="N6" i="6"/>
  <c r="E7" i="6"/>
  <c r="I7" i="6"/>
  <c r="N7" i="6" s="1"/>
  <c r="M7" i="6"/>
  <c r="E10" i="6"/>
  <c r="I10" i="6"/>
  <c r="M10" i="6"/>
  <c r="N10" i="6" s="1"/>
  <c r="E11" i="6"/>
  <c r="I11" i="6"/>
  <c r="N11" i="6" s="1"/>
  <c r="M11" i="6"/>
  <c r="E14" i="6"/>
  <c r="I14" i="6"/>
  <c r="M14" i="6"/>
  <c r="N14" i="6"/>
  <c r="E15" i="6"/>
  <c r="I15" i="6"/>
  <c r="N15" i="6" s="1"/>
  <c r="M15" i="6"/>
  <c r="E16" i="6"/>
  <c r="I16" i="6"/>
  <c r="M16" i="6"/>
  <c r="N16" i="6"/>
  <c r="O16" i="6" s="1"/>
  <c r="E17" i="6"/>
  <c r="I17" i="6"/>
  <c r="M17" i="6"/>
  <c r="N17" i="6"/>
  <c r="O17" i="6"/>
  <c r="E18" i="6"/>
  <c r="I18" i="6"/>
  <c r="N18" i="6" s="1"/>
  <c r="M18" i="6"/>
  <c r="E19" i="6"/>
  <c r="I19" i="6"/>
  <c r="M19" i="6"/>
  <c r="N19" i="6"/>
  <c r="E20" i="6"/>
  <c r="I20" i="6"/>
  <c r="N20" i="6" s="1"/>
  <c r="M20" i="6"/>
  <c r="E22" i="6"/>
  <c r="I22" i="6"/>
  <c r="M22" i="6"/>
  <c r="N22" i="6" s="1"/>
  <c r="E23" i="6"/>
  <c r="I23" i="6"/>
  <c r="N23" i="6" s="1"/>
  <c r="M23" i="6"/>
  <c r="E24" i="6"/>
  <c r="I24" i="6"/>
  <c r="M24" i="6"/>
  <c r="N24" i="6"/>
  <c r="P24" i="6" s="1"/>
  <c r="O24" i="6"/>
  <c r="E27" i="6"/>
  <c r="I27" i="6"/>
  <c r="M27" i="6"/>
  <c r="N27" i="6"/>
  <c r="O27" i="6"/>
  <c r="E28" i="6"/>
  <c r="I28" i="6"/>
  <c r="N28" i="6" s="1"/>
  <c r="M28" i="6"/>
  <c r="E30" i="6"/>
  <c r="I30" i="6"/>
  <c r="M30" i="6"/>
  <c r="N30" i="6"/>
  <c r="E31" i="6"/>
  <c r="I31" i="6"/>
  <c r="N31" i="6" s="1"/>
  <c r="M31" i="6"/>
  <c r="E32" i="6"/>
  <c r="I32" i="6"/>
  <c r="M32" i="6"/>
  <c r="N32" i="6" s="1"/>
  <c r="E33" i="6"/>
  <c r="I33" i="6"/>
  <c r="N33" i="6" s="1"/>
  <c r="M33" i="6"/>
  <c r="E34" i="6"/>
  <c r="I34" i="6"/>
  <c r="M34" i="6"/>
  <c r="N34" i="6"/>
  <c r="E36" i="6"/>
  <c r="I36" i="6"/>
  <c r="M36" i="6"/>
  <c r="N36" i="6" s="1"/>
  <c r="L19" i="4"/>
  <c r="L27" i="4"/>
  <c r="L7" i="4"/>
  <c r="L11" i="4"/>
  <c r="L35" i="4"/>
  <c r="L36" i="4"/>
  <c r="M36" i="4" s="1"/>
  <c r="L25" i="4"/>
  <c r="L28" i="4"/>
  <c r="L8" i="4"/>
  <c r="L24" i="4"/>
  <c r="L17" i="4"/>
  <c r="L23" i="4"/>
  <c r="L5" i="4"/>
  <c r="M5" i="4" s="1"/>
  <c r="L21" i="4"/>
  <c r="M21" i="4" s="1"/>
  <c r="L22" i="4"/>
  <c r="L18" i="4"/>
  <c r="L6" i="4"/>
  <c r="L20" i="4"/>
  <c r="L37" i="4"/>
  <c r="L38" i="4"/>
  <c r="L39" i="4"/>
  <c r="L40" i="4"/>
  <c r="L41" i="4"/>
  <c r="M41" i="4" s="1"/>
  <c r="L42" i="4"/>
  <c r="M42" i="4" s="1"/>
  <c r="L5" i="5"/>
  <c r="M5" i="5" s="1"/>
  <c r="E6" i="1"/>
  <c r="I6" i="1"/>
  <c r="M6" i="1"/>
  <c r="N6" i="1"/>
  <c r="E7" i="1"/>
  <c r="I7" i="1"/>
  <c r="M7" i="1"/>
  <c r="N7" i="1" s="1"/>
  <c r="E8" i="1"/>
  <c r="I8" i="1"/>
  <c r="M8" i="1"/>
  <c r="N8" i="1"/>
  <c r="O8" i="1" s="1"/>
  <c r="E9" i="1"/>
  <c r="I9" i="1"/>
  <c r="N9" i="1" s="1"/>
  <c r="M9" i="1"/>
  <c r="E11" i="1"/>
  <c r="I11" i="1"/>
  <c r="M11" i="1"/>
  <c r="N11" i="1"/>
  <c r="O11" i="1" s="1"/>
  <c r="E12" i="1"/>
  <c r="I12" i="1"/>
  <c r="N12" i="1" s="1"/>
  <c r="M12" i="1"/>
  <c r="E13" i="1"/>
  <c r="I13" i="1"/>
  <c r="M13" i="1"/>
  <c r="N13" i="1"/>
  <c r="O13" i="1" s="1"/>
  <c r="E15" i="1"/>
  <c r="I15" i="1"/>
  <c r="M15" i="1"/>
  <c r="N15" i="1"/>
  <c r="O15" i="1" s="1"/>
  <c r="E16" i="1"/>
  <c r="I16" i="1"/>
  <c r="N16" i="1" s="1"/>
  <c r="M16" i="1"/>
  <c r="E17" i="1"/>
  <c r="I17" i="1"/>
  <c r="M17" i="1"/>
  <c r="N17" i="1" s="1"/>
  <c r="E18" i="1"/>
  <c r="I18" i="1"/>
  <c r="N18" i="1" s="1"/>
  <c r="M18" i="1"/>
  <c r="E20" i="1"/>
  <c r="I20" i="1"/>
  <c r="M20" i="1"/>
  <c r="N20" i="1"/>
  <c r="O20" i="1" s="1"/>
  <c r="E21" i="1"/>
  <c r="I21" i="1"/>
  <c r="M21" i="1"/>
  <c r="N21" i="1" s="1"/>
  <c r="E22" i="1"/>
  <c r="I22" i="1"/>
  <c r="M22" i="1"/>
  <c r="N22" i="1"/>
  <c r="O22" i="1" s="1"/>
  <c r="E23" i="1"/>
  <c r="I23" i="1"/>
  <c r="N23" i="1" s="1"/>
  <c r="M23" i="1"/>
  <c r="E25" i="1"/>
  <c r="I25" i="1"/>
  <c r="N25" i="1" s="1"/>
  <c r="M25" i="1"/>
  <c r="E26" i="1"/>
  <c r="I26" i="1"/>
  <c r="M26" i="1"/>
  <c r="N26" i="1"/>
  <c r="O26" i="1" s="1"/>
  <c r="E27" i="1"/>
  <c r="I27" i="1"/>
  <c r="N27" i="1" s="1"/>
  <c r="M27" i="1"/>
  <c r="E28" i="1"/>
  <c r="I28" i="1"/>
  <c r="M28" i="1"/>
  <c r="N28" i="1"/>
  <c r="O28" i="1" s="1"/>
  <c r="E30" i="1"/>
  <c r="I30" i="1"/>
  <c r="N30" i="1" s="1"/>
  <c r="M30" i="1"/>
  <c r="E31" i="1"/>
  <c r="I31" i="1"/>
  <c r="M31" i="1"/>
  <c r="N31" i="1" s="1"/>
  <c r="E32" i="1"/>
  <c r="I32" i="1"/>
  <c r="N32" i="1" s="1"/>
  <c r="M32" i="1"/>
  <c r="E34" i="1"/>
  <c r="I34" i="1"/>
  <c r="M34" i="1"/>
  <c r="N34" i="1"/>
  <c r="P34" i="1" s="1"/>
  <c r="E35" i="1"/>
  <c r="I35" i="1"/>
  <c r="M35" i="1"/>
  <c r="N35" i="1" s="1"/>
  <c r="E37" i="1"/>
  <c r="I37" i="1"/>
  <c r="M37" i="1"/>
  <c r="N37" i="1"/>
  <c r="E38" i="1"/>
  <c r="I38" i="1"/>
  <c r="M38" i="1"/>
  <c r="N38" i="1" s="1"/>
  <c r="O8" i="3"/>
  <c r="O34" i="6"/>
  <c r="O14" i="6"/>
  <c r="O6" i="6"/>
  <c r="O37" i="1"/>
  <c r="O6" i="1"/>
  <c r="O36" i="2"/>
  <c r="O34" i="2"/>
  <c r="O32" i="2"/>
  <c r="O26" i="2"/>
  <c r="O24" i="2"/>
  <c r="O21" i="2"/>
  <c r="O16" i="2"/>
  <c r="O11" i="2"/>
  <c r="O8" i="2"/>
  <c r="O33" i="3"/>
  <c r="O27" i="3"/>
  <c r="O17" i="3"/>
  <c r="O30" i="6"/>
  <c r="O26" i="3"/>
  <c r="O6" i="3"/>
  <c r="M40" i="4" l="1"/>
  <c r="M37" i="4"/>
  <c r="M35" i="4"/>
  <c r="M38" i="4"/>
  <c r="M39" i="4"/>
  <c r="M17" i="4"/>
  <c r="M24" i="4"/>
  <c r="M18" i="4"/>
  <c r="M28" i="4"/>
  <c r="M8" i="4"/>
  <c r="M6" i="4"/>
  <c r="M7" i="4"/>
  <c r="M11" i="4"/>
  <c r="M6" i="5"/>
  <c r="M27" i="4"/>
  <c r="M22" i="4"/>
  <c r="M25" i="4"/>
  <c r="M23" i="4"/>
  <c r="M20" i="4"/>
  <c r="M19" i="4"/>
  <c r="O21" i="1"/>
  <c r="P22" i="1"/>
  <c r="P20" i="1"/>
  <c r="P20" i="2"/>
  <c r="O20" i="2"/>
  <c r="P6" i="1"/>
  <c r="O23" i="1"/>
  <c r="P23" i="1"/>
  <c r="P42" i="2"/>
  <c r="P41" i="2"/>
  <c r="O42" i="2"/>
  <c r="P7" i="2"/>
  <c r="O7" i="2"/>
  <c r="P6" i="2"/>
  <c r="P20" i="3"/>
  <c r="P19" i="3"/>
  <c r="O19" i="3"/>
  <c r="O18" i="1"/>
  <c r="P18" i="1"/>
  <c r="O28" i="6"/>
  <c r="P28" i="6"/>
  <c r="P27" i="6"/>
  <c r="P34" i="3"/>
  <c r="O34" i="3"/>
  <c r="P33" i="3"/>
  <c r="P30" i="1"/>
  <c r="O30" i="1"/>
  <c r="O16" i="3"/>
  <c r="P16" i="3"/>
  <c r="P17" i="1"/>
  <c r="O17" i="1"/>
  <c r="P25" i="2"/>
  <c r="O25" i="2"/>
  <c r="O35" i="1"/>
  <c r="P35" i="1"/>
  <c r="O32" i="1"/>
  <c r="P32" i="1"/>
  <c r="O36" i="6"/>
  <c r="P36" i="6"/>
  <c r="O33" i="6"/>
  <c r="P33" i="6"/>
  <c r="O20" i="6"/>
  <c r="P20" i="6"/>
  <c r="O7" i="6"/>
  <c r="P7" i="6"/>
  <c r="P6" i="6"/>
  <c r="P28" i="2"/>
  <c r="P29" i="2"/>
  <c r="O28" i="2"/>
  <c r="P21" i="3"/>
  <c r="O21" i="3"/>
  <c r="P12" i="1"/>
  <c r="O12" i="1"/>
  <c r="P13" i="1"/>
  <c r="O18" i="6"/>
  <c r="P18" i="6"/>
  <c r="O12" i="3"/>
  <c r="P12" i="3"/>
  <c r="O38" i="1"/>
  <c r="P38" i="1"/>
  <c r="O30" i="2"/>
  <c r="P30" i="2"/>
  <c r="P24" i="2"/>
  <c r="P11" i="2"/>
  <c r="O10" i="2"/>
  <c r="P10" i="2"/>
  <c r="O15" i="3"/>
  <c r="P15" i="3"/>
  <c r="P11" i="3"/>
  <c r="O11" i="3"/>
  <c r="O27" i="1"/>
  <c r="P27" i="1"/>
  <c r="O37" i="3"/>
  <c r="P37" i="3"/>
  <c r="P36" i="3"/>
  <c r="O32" i="6"/>
  <c r="P32" i="6"/>
  <c r="P23" i="6"/>
  <c r="O23" i="6"/>
  <c r="P19" i="6"/>
  <c r="O11" i="6"/>
  <c r="P11" i="6"/>
  <c r="O33" i="2"/>
  <c r="P32" i="2"/>
  <c r="P33" i="2"/>
  <c r="P26" i="2"/>
  <c r="P12" i="2"/>
  <c r="O12" i="2"/>
  <c r="P26" i="3"/>
  <c r="O24" i="3"/>
  <c r="P24" i="3"/>
  <c r="O31" i="6"/>
  <c r="P31" i="6"/>
  <c r="P30" i="6"/>
  <c r="P31" i="1"/>
  <c r="O31" i="1"/>
  <c r="P34" i="6"/>
  <c r="P16" i="6"/>
  <c r="O15" i="6"/>
  <c r="P17" i="6"/>
  <c r="P15" i="6"/>
  <c r="P14" i="6"/>
  <c r="P35" i="2"/>
  <c r="O35" i="2"/>
  <c r="P14" i="2"/>
  <c r="P15" i="2"/>
  <c r="O15" i="2"/>
  <c r="P8" i="2"/>
  <c r="P29" i="3"/>
  <c r="O29" i="3"/>
  <c r="P30" i="3"/>
  <c r="P17" i="3"/>
  <c r="O14" i="3"/>
  <c r="P14" i="3"/>
  <c r="O7" i="3"/>
  <c r="P7" i="3"/>
  <c r="P6" i="3"/>
  <c r="O9" i="1"/>
  <c r="P9" i="1"/>
  <c r="P23" i="2"/>
  <c r="O23" i="2"/>
  <c r="O16" i="1"/>
  <c r="P15" i="1"/>
  <c r="P16" i="1"/>
  <c r="P7" i="1"/>
  <c r="O7" i="1"/>
  <c r="P37" i="1"/>
  <c r="P28" i="1"/>
  <c r="P26" i="1"/>
  <c r="O25" i="1"/>
  <c r="P25" i="1"/>
  <c r="P22" i="6"/>
  <c r="O22" i="6"/>
  <c r="O10" i="6"/>
  <c r="P10" i="6"/>
  <c r="O38" i="2"/>
  <c r="P38" i="2"/>
  <c r="O18" i="2"/>
  <c r="P18" i="2"/>
  <c r="P21" i="2"/>
  <c r="P19" i="2"/>
  <c r="O31" i="3"/>
  <c r="P31" i="3"/>
  <c r="O22" i="3"/>
  <c r="P22" i="3"/>
  <c r="P10" i="3"/>
  <c r="O10" i="3"/>
  <c r="P11" i="1"/>
  <c r="O19" i="6"/>
  <c r="P8" i="1"/>
  <c r="O34" i="1"/>
  <c r="N15" i="4" l="1"/>
  <c r="N13" i="4"/>
  <c r="N14" i="4"/>
  <c r="N29" i="4"/>
  <c r="N26" i="4"/>
  <c r="N16" i="4"/>
  <c r="N10" i="4"/>
  <c r="N9" i="4"/>
  <c r="N12" i="4"/>
  <c r="N8" i="4"/>
  <c r="N24" i="4"/>
  <c r="N37" i="4"/>
  <c r="N38" i="4"/>
  <c r="N47" i="4"/>
  <c r="N36" i="4"/>
  <c r="N45" i="4"/>
  <c r="N22" i="4"/>
  <c r="N33" i="4"/>
  <c r="N41" i="4"/>
  <c r="N25" i="4"/>
  <c r="N28" i="4"/>
  <c r="N48" i="4"/>
  <c r="N19" i="4"/>
  <c r="N21" i="4"/>
  <c r="N34" i="4"/>
  <c r="N49" i="4"/>
  <c r="N44" i="4"/>
  <c r="N7" i="4"/>
  <c r="N43" i="4"/>
  <c r="N39" i="4"/>
  <c r="N17" i="4"/>
  <c r="N42" i="4"/>
  <c r="N11" i="4"/>
  <c r="N27" i="4"/>
  <c r="N40" i="4"/>
  <c r="N46" i="4"/>
  <c r="N23" i="4"/>
  <c r="N18" i="4"/>
  <c r="N20" i="4"/>
  <c r="N35" i="4"/>
  <c r="N6" i="5"/>
  <c r="N5" i="5"/>
  <c r="N8" i="5"/>
  <c r="N7" i="5"/>
  <c r="N21" i="5"/>
  <c r="N13" i="5"/>
  <c r="N20" i="5"/>
  <c r="N12" i="5"/>
  <c r="N14" i="5"/>
  <c r="N19" i="5"/>
  <c r="N11" i="5"/>
  <c r="N18" i="5"/>
  <c r="N10" i="5"/>
  <c r="N15" i="5"/>
  <c r="N17" i="5"/>
  <c r="N9" i="5"/>
  <c r="N16" i="5"/>
  <c r="O7" i="4"/>
  <c r="O11" i="4"/>
</calcChain>
</file>

<file path=xl/sharedStrings.xml><?xml version="1.0" encoding="utf-8"?>
<sst xmlns="http://schemas.openxmlformats.org/spreadsheetml/2006/main" count="482" uniqueCount="165">
  <si>
    <t xml:space="preserve"> OTEVŘENÉ MISTROVSTVÍ ZLÍNSKÉHO KRAJE JEDNOTLIVCŮ - ženy</t>
  </si>
  <si>
    <t>16.3.2013 - Holešov</t>
  </si>
  <si>
    <t>Trh</t>
  </si>
  <si>
    <t>Nadhoz</t>
  </si>
  <si>
    <t>Jméno</t>
  </si>
  <si>
    <t>Oddíl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</si>
  <si>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</si>
  <si>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</si>
  <si>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</si>
  <si>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</si>
  <si>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</si>
  <si>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</si>
  <si>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</si>
  <si>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</si>
  <si>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</si>
  <si>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P.</t>
  </si>
  <si>
    <t>do 58 kg</t>
  </si>
  <si>
    <t>Zemanová Miroslava</t>
  </si>
  <si>
    <t>S.Brno-Obřany</t>
  </si>
  <si>
    <t>Tomanová Lenka</t>
  </si>
  <si>
    <t>do 56 kg</t>
  </si>
  <si>
    <t>do 69 kg</t>
  </si>
  <si>
    <t>Vyhlídalová Eva</t>
  </si>
  <si>
    <t>TJ Holešov</t>
  </si>
  <si>
    <t>do 75 kg</t>
  </si>
  <si>
    <t>Hertlová Simona</t>
  </si>
  <si>
    <t>x</t>
  </si>
  <si>
    <t>-</t>
  </si>
  <si>
    <t>nad 75 kg</t>
  </si>
  <si>
    <t>Tatíčková Monika</t>
  </si>
  <si>
    <t>Hertlová Erika</t>
  </si>
  <si>
    <t>do 85 kg</t>
  </si>
  <si>
    <t>do 94 kg</t>
  </si>
  <si>
    <t>nad 94 kg</t>
  </si>
  <si>
    <t>Rozhodčí: Daniel Kolář, Vladislav Doležel, Petr Navrátil, Ing. Jaroslav Votánek, Jarmila Kaláčová, Josef Stuchlík, Lukáš Bohun</t>
  </si>
  <si>
    <t>Nakladači: Brázdil Josef, Navrátil Lukáš, Doležal Antonín</t>
  </si>
  <si>
    <t xml:space="preserve"> OTEVŘENÉ MISTROVSTVÍ ZLÍNSKÉHO KRAJE JEDNOTLIVCŮ - mladší a starší žáci</t>
  </si>
  <si>
    <t>ml. žáci</t>
  </si>
  <si>
    <t>do 32 kg</t>
  </si>
  <si>
    <t>do 36 kg</t>
  </si>
  <si>
    <t>do 40 kg</t>
  </si>
  <si>
    <t>Kolář Jan</t>
  </si>
  <si>
    <t>do 45 kg</t>
  </si>
  <si>
    <t>Sanétrník Jan</t>
  </si>
  <si>
    <t>do 50 kg</t>
  </si>
  <si>
    <t>Madlé Matěj</t>
  </si>
  <si>
    <t>B. Bohumín</t>
  </si>
  <si>
    <t>Šesták Dominik</t>
  </si>
  <si>
    <t>S. JS Zlín 5</t>
  </si>
  <si>
    <t>Motýl Vojtěch</t>
  </si>
  <si>
    <t>do 62 kg</t>
  </si>
  <si>
    <t>Jančík Pavel</t>
  </si>
  <si>
    <t>Tchurz Ondřej</t>
  </si>
  <si>
    <t>Velísek Jakub</t>
  </si>
  <si>
    <t>nad 69 kg</t>
  </si>
  <si>
    <t>Rýc Albert</t>
  </si>
  <si>
    <t>Hlaváček Jakub</t>
  </si>
  <si>
    <t xml:space="preserve"> OTEVŘENÉ MISTROVSTVÍ ZLÍNSKÉHO KRAJE JEDNOTLIVCŮ - junioři do 17 let</t>
  </si>
  <si>
    <t>Kolář Josef</t>
  </si>
  <si>
    <t>do 77 kg</t>
  </si>
  <si>
    <t>Hofbauer Lukáš</t>
  </si>
  <si>
    <t>Hovjacký Ondřej</t>
  </si>
  <si>
    <t>SOUZ Boskovice</t>
  </si>
  <si>
    <t>Parolek Miroslav</t>
  </si>
  <si>
    <t>Lutter Milan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</si>
  <si>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</si>
  <si>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3.3.2012 - ZLÍN</t>
  </si>
  <si>
    <t>23 let.</t>
  </si>
  <si>
    <t>Veter.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</si>
  <si>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</si>
  <si>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Boskovice</t>
  </si>
  <si>
    <t>1.</t>
  </si>
  <si>
    <t>Holešov</t>
  </si>
  <si>
    <t>2.</t>
  </si>
  <si>
    <t>Kužílek Oldřich</t>
  </si>
  <si>
    <t>Zlín</t>
  </si>
  <si>
    <t>Brhel Pavel</t>
  </si>
  <si>
    <t>Brno</t>
  </si>
  <si>
    <t>Fiala Lukáš</t>
  </si>
  <si>
    <t>Vybíral Josef</t>
  </si>
  <si>
    <t>Pracz Tomáš</t>
  </si>
  <si>
    <t>Bohdaneč</t>
  </si>
  <si>
    <t>3.</t>
  </si>
  <si>
    <t>Uher Roman</t>
  </si>
  <si>
    <t>Gergela Milan</t>
  </si>
  <si>
    <t>Kessner Michal</t>
  </si>
  <si>
    <t>Bohun Lukáš</t>
  </si>
  <si>
    <t>94 kg</t>
  </si>
  <si>
    <t>Hořák Ladislav</t>
  </si>
  <si>
    <t>Zouhar Pavel</t>
  </si>
  <si>
    <t>105 kg</t>
  </si>
  <si>
    <t>Štancl Lubomír</t>
  </si>
  <si>
    <t>Kejík Tomáš</t>
  </si>
  <si>
    <t>Zelenák Jan</t>
  </si>
  <si>
    <t>Knychal Radek</t>
  </si>
  <si>
    <t>Doležel Vladislav</t>
  </si>
  <si>
    <t>nad 105 kg</t>
  </si>
  <si>
    <t>Drbal Martin</t>
  </si>
  <si>
    <t>Rozhodčí: Ing. Jaroslav Votánek, Ing. Jarmila Kaláčová, Antonín Špidlík st., Tkadlčík Josef st., Jaroslav Janeba</t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</si>
  <si>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</si>
  <si>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</si>
  <si>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</si>
  <si>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</si>
  <si>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Velká Cena Holešova v nadhozu</t>
  </si>
  <si>
    <t>IV</t>
  </si>
  <si>
    <t>M/Ž</t>
  </si>
  <si>
    <t>M</t>
  </si>
  <si>
    <t>Ž</t>
  </si>
  <si>
    <t>Šemnický Robert</t>
  </si>
  <si>
    <t>Novotný Jakub</t>
  </si>
  <si>
    <t>Šimčík Vojtěch</t>
  </si>
  <si>
    <t>Novotný Martin</t>
  </si>
  <si>
    <t>Vašíček Tomáš</t>
  </si>
  <si>
    <t>Režnarová Lucie</t>
  </si>
  <si>
    <t>Kolář Daniel</t>
  </si>
  <si>
    <t>U17</t>
  </si>
  <si>
    <t>U20</t>
  </si>
  <si>
    <t>Vzpírání Haná</t>
  </si>
  <si>
    <t>SKP Holešov</t>
  </si>
  <si>
    <r>
      <rPr>
        <b/>
        <sz val="12"/>
        <rFont val="Arial"/>
        <family val="2"/>
        <charset val="238"/>
      </rPr>
      <t>Rozhodčí</t>
    </r>
    <r>
      <rPr>
        <sz val="12"/>
        <rFont val="Arial"/>
        <family val="2"/>
        <charset val="238"/>
      </rPr>
      <t>: Doležel Vladislav, Kolář Daniel, Kolář Josef, Kolář Jan, Kolář David</t>
    </r>
  </si>
  <si>
    <t>Policejní škola Holešov</t>
  </si>
  <si>
    <t>Těl.</t>
  </si>
  <si>
    <t>Trojskok</t>
  </si>
  <si>
    <t>Hod</t>
  </si>
  <si>
    <t>Čtyřboj</t>
  </si>
  <si>
    <t>Celkem</t>
  </si>
  <si>
    <t>Pořadí</t>
  </si>
  <si>
    <t>hm.</t>
  </si>
  <si>
    <t>nar.</t>
  </si>
  <si>
    <t>I.</t>
  </si>
  <si>
    <t>II.</t>
  </si>
  <si>
    <t>III.</t>
  </si>
  <si>
    <t>Zap.</t>
  </si>
  <si>
    <t>body</t>
  </si>
  <si>
    <t>Varga Levente</t>
  </si>
  <si>
    <t>Torma Szabolcs</t>
  </si>
  <si>
    <t>Molnár Csongor</t>
  </si>
  <si>
    <t>Soroksar Budapest</t>
  </si>
  <si>
    <t>Mikula Václav</t>
  </si>
  <si>
    <t>Troszok Ondřej</t>
  </si>
  <si>
    <t>Troszok Vojtěch</t>
  </si>
  <si>
    <t>Harasztovics Gergo</t>
  </si>
  <si>
    <t>Kolomazník Tomáš0</t>
  </si>
  <si>
    <t>Sedláček Matěj</t>
  </si>
  <si>
    <t>Steblinskaya Daria</t>
  </si>
  <si>
    <t>Barteček Jakub</t>
  </si>
  <si>
    <t>SKV Bonatrans Bohumín</t>
  </si>
  <si>
    <t>Vogel Arnošt</t>
  </si>
  <si>
    <t>Jeřábková Simona</t>
  </si>
  <si>
    <t>Volná Veronika</t>
  </si>
  <si>
    <t>Pavlíková Adriana</t>
  </si>
  <si>
    <t>TAK Helas Brno</t>
  </si>
  <si>
    <t>Kořínek Vít</t>
  </si>
  <si>
    <t>Kolář David</t>
  </si>
  <si>
    <t>Navrátil Vojtěch</t>
  </si>
  <si>
    <t>TJ Sokol JS Zlín</t>
  </si>
  <si>
    <t>Chlup Filip</t>
  </si>
  <si>
    <t>Komárek Lukáš</t>
  </si>
  <si>
    <t>Vzpírání Boskovice</t>
  </si>
  <si>
    <t>Pliska Tomáš</t>
  </si>
  <si>
    <t>TJ Šumperk</t>
  </si>
  <si>
    <t>Maks David</t>
  </si>
  <si>
    <t>Ščučka Pavel</t>
  </si>
  <si>
    <t>Dobrovolný Ondřej</t>
  </si>
  <si>
    <t>Tak Hellas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</si>
</sst>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000"/>
    <numFmt numFmtId="166" formatCode="0_ ;[Red]\-0\ "/>
    <numFmt numFmtId="167" formatCode="0.00_ ;[Red]\-0.00\ "/>
    <numFmt numFmtId="168" formatCode="0.0000_ ;[Red]\-0.0000\ "/>
  </numFmts>
  <fonts count="32" x14ac:knownFonts="1"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1"/>
      <name val="Arial"/>
      <family val="2"/>
      <charset val="238"/>
    </font>
    <font>
      <sz val="10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5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4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26"/>
      </patternFill>
    </fill>
    <fill>
      <patternFill patternType="solid">
        <fgColor theme="1" tint="0.499984740745262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indexed="8"/>
      </right>
      <top style="thick">
        <color indexed="8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indexed="8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/>
      <right style="medium">
        <color auto="1"/>
      </right>
      <top style="thick">
        <color auto="1"/>
      </top>
      <bottom style="medium">
        <color indexed="64"/>
      </bottom>
      <diagonal/>
    </border>
    <border>
      <left style="medium">
        <color indexed="8"/>
      </left>
      <right style="thick">
        <color indexed="8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hair">
        <color auto="1"/>
      </bottom>
      <diagonal/>
    </border>
    <border>
      <left/>
      <right style="thick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8"/>
      </left>
      <right style="thick">
        <color indexed="8"/>
      </right>
      <top style="medium">
        <color indexed="64"/>
      </top>
      <bottom style="medium">
        <color indexed="8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medium">
        <color indexed="8"/>
      </left>
      <right style="thick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71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8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4" fillId="0" borderId="17" xfId="0" applyNumberFormat="1" applyFont="1" applyBorder="1"/>
    <xf numFmtId="166" fontId="4" fillId="0" borderId="15" xfId="0" applyNumberFormat="1" applyFont="1" applyBorder="1" applyAlignment="1">
      <alignment vertical="center"/>
    </xf>
    <xf numFmtId="167" fontId="4" fillId="0" borderId="15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168" fontId="4" fillId="0" borderId="34" xfId="0" applyNumberFormat="1" applyFont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/>
    </xf>
    <xf numFmtId="166" fontId="4" fillId="0" borderId="9" xfId="0" applyNumberFormat="1" applyFont="1" applyBorder="1" applyAlignment="1">
      <alignment horizontal="left"/>
    </xf>
    <xf numFmtId="168" fontId="4" fillId="0" borderId="13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6" fontId="4" fillId="0" borderId="9" xfId="0" applyNumberFormat="1" applyFont="1" applyBorder="1"/>
    <xf numFmtId="166" fontId="4" fillId="0" borderId="36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vertical="center"/>
    </xf>
    <xf numFmtId="166" fontId="4" fillId="0" borderId="15" xfId="0" applyNumberFormat="1" applyFont="1" applyBorder="1"/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6" fontId="5" fillId="0" borderId="4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0" xfId="0" applyFill="1"/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0" fontId="9" fillId="0" borderId="0" xfId="0" applyFont="1"/>
    <xf numFmtId="166" fontId="4" fillId="0" borderId="17" xfId="0" applyNumberFormat="1" applyFont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left"/>
    </xf>
    <xf numFmtId="166" fontId="4" fillId="0" borderId="29" xfId="0" applyNumberFormat="1" applyFont="1" applyBorder="1" applyAlignment="1">
      <alignment horizontal="center"/>
    </xf>
    <xf numFmtId="166" fontId="5" fillId="0" borderId="37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42" xfId="0" applyBorder="1"/>
    <xf numFmtId="0" fontId="5" fillId="0" borderId="42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168" fontId="4" fillId="0" borderId="43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4" fillId="0" borderId="38" xfId="0" applyNumberFormat="1" applyFont="1" applyBorder="1" applyAlignment="1">
      <alignment horizontal="center" vertical="center"/>
    </xf>
    <xf numFmtId="166" fontId="5" fillId="0" borderId="3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4" fillId="0" borderId="45" xfId="0" applyNumberFormat="1" applyFont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166" fontId="7" fillId="0" borderId="36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left" vertical="center"/>
    </xf>
    <xf numFmtId="166" fontId="4" fillId="3" borderId="9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166" fontId="5" fillId="0" borderId="47" xfId="0" applyNumberFormat="1" applyFont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166" fontId="5" fillId="0" borderId="48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/>
    </xf>
    <xf numFmtId="166" fontId="4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4" fillId="3" borderId="49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6" fontId="4" fillId="3" borderId="45" xfId="0" applyNumberFormat="1" applyFont="1" applyFill="1" applyBorder="1" applyAlignment="1">
      <alignment horizontal="left" vertical="center"/>
    </xf>
    <xf numFmtId="167" fontId="4" fillId="3" borderId="49" xfId="0" applyNumberFormat="1" applyFont="1" applyFill="1" applyBorder="1" applyAlignment="1">
      <alignment horizontal="center"/>
    </xf>
    <xf numFmtId="168" fontId="4" fillId="0" borderId="45" xfId="0" applyNumberFormat="1" applyFont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5" fillId="0" borderId="50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9" fillId="0" borderId="42" xfId="0" applyFont="1" applyBorder="1"/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13" fillId="0" borderId="0" xfId="0" applyFont="1"/>
    <xf numFmtId="166" fontId="5" fillId="0" borderId="26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/>
    </xf>
    <xf numFmtId="166" fontId="4" fillId="0" borderId="29" xfId="0" applyNumberFormat="1" applyFont="1" applyBorder="1" applyAlignment="1">
      <alignment horizontal="left" vertical="center"/>
    </xf>
    <xf numFmtId="166" fontId="5" fillId="0" borderId="51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55" xfId="0" applyNumberFormat="1" applyFont="1" applyBorder="1" applyAlignment="1">
      <alignment horizontal="center"/>
    </xf>
    <xf numFmtId="166" fontId="5" fillId="0" borderId="56" xfId="0" applyNumberFormat="1" applyFont="1" applyBorder="1" applyAlignment="1">
      <alignment horizontal="center"/>
    </xf>
    <xf numFmtId="166" fontId="4" fillId="0" borderId="57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66" fontId="5" fillId="0" borderId="59" xfId="0" applyNumberFormat="1" applyFont="1" applyBorder="1" applyAlignment="1">
      <alignment horizontal="center"/>
    </xf>
    <xf numFmtId="166" fontId="5" fillId="0" borderId="60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166" fontId="5" fillId="0" borderId="62" xfId="0" applyNumberFormat="1" applyFont="1" applyBorder="1" applyAlignment="1">
      <alignment horizontal="center"/>
    </xf>
    <xf numFmtId="166" fontId="4" fillId="0" borderId="62" xfId="0" applyNumberFormat="1" applyFont="1" applyBorder="1" applyAlignment="1">
      <alignment horizontal="center"/>
    </xf>
    <xf numFmtId="166" fontId="4" fillId="0" borderId="29" xfId="0" applyNumberFormat="1" applyFont="1" applyBorder="1"/>
    <xf numFmtId="166" fontId="4" fillId="3" borderId="14" xfId="0" applyNumberFormat="1" applyFont="1" applyFill="1" applyBorder="1" applyAlignment="1">
      <alignment horizontal="left" vertical="center"/>
    </xf>
    <xf numFmtId="167" fontId="4" fillId="3" borderId="16" xfId="0" applyNumberFormat="1" applyFont="1" applyFill="1" applyBorder="1" applyAlignment="1">
      <alignment horizontal="center"/>
    </xf>
    <xf numFmtId="166" fontId="4" fillId="0" borderId="15" xfId="0" applyNumberFormat="1" applyFont="1" applyBorder="1" applyAlignment="1">
      <alignment horizontal="left" vertical="center"/>
    </xf>
    <xf numFmtId="166" fontId="4" fillId="0" borderId="63" xfId="0" applyNumberFormat="1" applyFont="1" applyBorder="1" applyAlignment="1">
      <alignment horizontal="center"/>
    </xf>
    <xf numFmtId="166" fontId="4" fillId="0" borderId="35" xfId="0" applyNumberFormat="1" applyFont="1" applyBorder="1" applyAlignment="1">
      <alignment horizontal="left" vertical="center"/>
    </xf>
    <xf numFmtId="166" fontId="4" fillId="0" borderId="35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68" fontId="4" fillId="0" borderId="6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4" fillId="0" borderId="17" xfId="0" applyFont="1" applyBorder="1"/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4" fontId="0" fillId="0" borderId="0" xfId="0" applyNumberFormat="1"/>
    <xf numFmtId="0" fontId="4" fillId="0" borderId="65" xfId="0" applyFont="1" applyBorder="1"/>
    <xf numFmtId="0" fontId="4" fillId="0" borderId="65" xfId="0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4" fontId="0" fillId="3" borderId="0" xfId="0" applyNumberFormat="1" applyFill="1"/>
    <xf numFmtId="0" fontId="4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/>
    </xf>
    <xf numFmtId="165" fontId="7" fillId="3" borderId="19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13" fillId="0" borderId="0" xfId="0" applyNumberFormat="1" applyFont="1"/>
    <xf numFmtId="165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165" fontId="0" fillId="0" borderId="40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166" fontId="0" fillId="3" borderId="19" xfId="0" applyNumberFormat="1" applyFill="1" applyBorder="1" applyAlignment="1">
      <alignment horizontal="center" vertical="center"/>
    </xf>
    <xf numFmtId="166" fontId="0" fillId="5" borderId="19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6" fontId="0" fillId="5" borderId="32" xfId="0" applyNumberForma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21" fillId="0" borderId="67" xfId="0" applyFont="1" applyBorder="1" applyAlignment="1">
      <alignment horizontal="center"/>
    </xf>
    <xf numFmtId="166" fontId="0" fillId="3" borderId="18" xfId="0" applyNumberFormat="1" applyFill="1" applyBorder="1" applyAlignment="1">
      <alignment horizontal="left" vertical="center"/>
    </xf>
    <xf numFmtId="166" fontId="23" fillId="5" borderId="32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1" fillId="0" borderId="69" xfId="0" applyFont="1" applyBorder="1" applyAlignment="1">
      <alignment horizontal="center"/>
    </xf>
    <xf numFmtId="0" fontId="22" fillId="2" borderId="68" xfId="0" applyFont="1" applyFill="1" applyBorder="1" applyAlignment="1">
      <alignment horizont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3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0" fillId="8" borderId="0" xfId="0" applyFill="1"/>
    <xf numFmtId="0" fontId="21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164" fontId="0" fillId="7" borderId="0" xfId="0" applyNumberFormat="1" applyFill="1" applyAlignment="1">
      <alignment horizontal="left" vertical="center"/>
    </xf>
    <xf numFmtId="165" fontId="0" fillId="7" borderId="0" xfId="0" applyNumberFormat="1" applyFill="1" applyAlignment="1">
      <alignment vertical="center"/>
    </xf>
    <xf numFmtId="0" fontId="0" fillId="7" borderId="0" xfId="0" applyFill="1" applyAlignment="1">
      <alignment horizontal="left"/>
    </xf>
    <xf numFmtId="164" fontId="0" fillId="7" borderId="0" xfId="0" applyNumberFormat="1" applyFill="1"/>
    <xf numFmtId="165" fontId="0" fillId="7" borderId="0" xfId="0" applyNumberFormat="1" applyFill="1"/>
    <xf numFmtId="0" fontId="4" fillId="7" borderId="70" xfId="0" applyFont="1" applyFill="1" applyBorder="1"/>
    <xf numFmtId="0" fontId="5" fillId="7" borderId="0" xfId="0" applyFont="1" applyFill="1" applyAlignment="1">
      <alignment horizontal="left"/>
    </xf>
    <xf numFmtId="164" fontId="0" fillId="7" borderId="0" xfId="0" applyNumberFormat="1" applyFill="1" applyAlignment="1">
      <alignment horizontal="left"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5" fontId="4" fillId="7" borderId="0" xfId="0" applyNumberFormat="1" applyFont="1" applyFill="1" applyAlignment="1">
      <alignment horizontal="center"/>
    </xf>
    <xf numFmtId="0" fontId="12" fillId="10" borderId="2" xfId="0" applyFont="1" applyFill="1" applyBorder="1" applyAlignment="1">
      <alignment horizontal="center" vertical="center"/>
    </xf>
    <xf numFmtId="0" fontId="0" fillId="10" borderId="0" xfId="0" applyFill="1"/>
    <xf numFmtId="166" fontId="0" fillId="0" borderId="58" xfId="0" applyNumberFormat="1" applyBorder="1" applyAlignment="1">
      <alignment horizontal="center" vertical="center"/>
    </xf>
    <xf numFmtId="164" fontId="0" fillId="10" borderId="0" xfId="0" applyNumberFormat="1" applyFill="1"/>
    <xf numFmtId="165" fontId="0" fillId="10" borderId="0" xfId="0" applyNumberFormat="1" applyFill="1"/>
    <xf numFmtId="0" fontId="3" fillId="10" borderId="0" xfId="0" applyFont="1" applyFill="1"/>
    <xf numFmtId="0" fontId="14" fillId="10" borderId="0" xfId="0" applyFont="1" applyFill="1"/>
    <xf numFmtId="0" fontId="15" fillId="10" borderId="0" xfId="0" applyFont="1" applyFill="1"/>
    <xf numFmtId="0" fontId="0" fillId="10" borderId="2" xfId="0" applyFill="1" applyBorder="1"/>
    <xf numFmtId="0" fontId="5" fillId="10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0" fillId="11" borderId="0" xfId="0" applyFill="1"/>
    <xf numFmtId="0" fontId="8" fillId="10" borderId="2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24" fillId="7" borderId="66" xfId="0" applyFont="1" applyFill="1" applyBorder="1" applyAlignment="1">
      <alignment horizontal="center" vertical="center"/>
    </xf>
    <xf numFmtId="0" fontId="25" fillId="7" borderId="66" xfId="0" applyFont="1" applyFill="1" applyBorder="1" applyAlignment="1">
      <alignment horizontal="center" vertical="center"/>
    </xf>
    <xf numFmtId="0" fontId="26" fillId="7" borderId="66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2" fillId="2" borderId="82" xfId="0" applyFont="1" applyFill="1" applyBorder="1" applyAlignment="1">
      <alignment horizontal="center"/>
    </xf>
    <xf numFmtId="166" fontId="0" fillId="0" borderId="75" xfId="0" applyNumberFormat="1" applyBorder="1" applyAlignment="1">
      <alignment horizontal="center" vertical="center"/>
    </xf>
    <xf numFmtId="166" fontId="0" fillId="0" borderId="77" xfId="0" applyNumberFormat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166" fontId="0" fillId="0" borderId="80" xfId="0" applyNumberForma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1" fontId="0" fillId="10" borderId="0" xfId="0" applyNumberFormat="1" applyFill="1" applyAlignment="1">
      <alignment horizontal="center" vertical="center"/>
    </xf>
    <xf numFmtId="165" fontId="0" fillId="10" borderId="0" xfId="0" applyNumberFormat="1" applyFill="1" applyAlignment="1">
      <alignment horizontal="center" vertical="center"/>
    </xf>
    <xf numFmtId="166" fontId="0" fillId="10" borderId="0" xfId="0" applyNumberFormat="1" applyFill="1" applyAlignment="1">
      <alignment horizontal="center" vertical="center"/>
    </xf>
    <xf numFmtId="0" fontId="21" fillId="10" borderId="0" xfId="0" applyFont="1" applyFill="1" applyAlignment="1">
      <alignment horizontal="center"/>
    </xf>
    <xf numFmtId="165" fontId="0" fillId="10" borderId="0" xfId="0" applyNumberFormat="1" applyFill="1" applyAlignment="1">
      <alignment horizontal="center"/>
    </xf>
    <xf numFmtId="0" fontId="22" fillId="12" borderId="0" xfId="0" applyFont="1" applyFill="1" applyAlignment="1">
      <alignment horizontal="center"/>
    </xf>
    <xf numFmtId="0" fontId="0" fillId="10" borderId="0" xfId="0" applyFill="1" applyAlignment="1">
      <alignment horizontal="left" vertical="center"/>
    </xf>
    <xf numFmtId="166" fontId="23" fillId="5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166" fontId="0" fillId="0" borderId="32" xfId="0" applyNumberForma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/>
    </xf>
    <xf numFmtId="166" fontId="0" fillId="0" borderId="78" xfId="0" applyNumberFormat="1" applyBorder="1" applyAlignment="1">
      <alignment horizontal="center" vertical="center"/>
    </xf>
    <xf numFmtId="166" fontId="0" fillId="0" borderId="81" xfId="0" applyNumberFormat="1" applyBorder="1" applyAlignment="1">
      <alignment horizontal="center" vertical="center"/>
    </xf>
    <xf numFmtId="165" fontId="0" fillId="0" borderId="84" xfId="0" applyNumberFormat="1" applyBorder="1" applyAlignment="1">
      <alignment horizontal="center"/>
    </xf>
    <xf numFmtId="165" fontId="0" fillId="0" borderId="85" xfId="0" applyNumberFormat="1" applyBorder="1" applyAlignment="1">
      <alignment horizontal="center"/>
    </xf>
    <xf numFmtId="167" fontId="0" fillId="0" borderId="75" xfId="0" applyNumberForma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167" fontId="0" fillId="0" borderId="77" xfId="0" applyNumberFormat="1" applyBorder="1" applyAlignment="1">
      <alignment horizontal="center" vertical="center"/>
    </xf>
    <xf numFmtId="166" fontId="0" fillId="0" borderId="74" xfId="0" applyNumberFormat="1" applyBorder="1" applyAlignment="1">
      <alignment horizontal="center" vertical="center"/>
    </xf>
    <xf numFmtId="166" fontId="0" fillId="0" borderId="76" xfId="0" applyNumberFormat="1" applyBorder="1" applyAlignment="1">
      <alignment horizontal="center" vertical="center"/>
    </xf>
    <xf numFmtId="166" fontId="0" fillId="0" borderId="79" xfId="0" applyNumberFormat="1" applyBorder="1" applyAlignment="1">
      <alignment horizontal="center" vertical="center"/>
    </xf>
    <xf numFmtId="167" fontId="0" fillId="0" borderId="80" xfId="0" applyNumberFormat="1" applyBorder="1" applyAlignment="1">
      <alignment horizontal="center" vertical="center"/>
    </xf>
    <xf numFmtId="165" fontId="0" fillId="0" borderId="86" xfId="0" applyNumberFormat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1" fillId="0" borderId="87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7" fillId="0" borderId="99" xfId="0" applyFont="1" applyBorder="1" applyAlignment="1">
      <alignment horizontal="left" vertical="center"/>
    </xf>
    <xf numFmtId="0" fontId="31" fillId="0" borderId="100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166" fontId="28" fillId="0" borderId="105" xfId="0" applyNumberFormat="1" applyFont="1" applyBorder="1" applyAlignment="1">
      <alignment horizontal="center" vertical="center"/>
    </xf>
    <xf numFmtId="1" fontId="28" fillId="0" borderId="105" xfId="0" applyNumberFormat="1" applyFont="1" applyBorder="1" applyAlignment="1">
      <alignment horizontal="center" vertical="center"/>
    </xf>
    <xf numFmtId="1" fontId="28" fillId="0" borderId="106" xfId="0" applyNumberFormat="1" applyFont="1" applyBorder="1" applyAlignment="1">
      <alignment horizontal="center" vertical="center"/>
    </xf>
    <xf numFmtId="1" fontId="28" fillId="0" borderId="107" xfId="0" applyNumberFormat="1" applyFont="1" applyBorder="1" applyAlignment="1">
      <alignment horizontal="center" vertical="center"/>
    </xf>
    <xf numFmtId="165" fontId="31" fillId="0" borderId="107" xfId="0" applyNumberFormat="1" applyFont="1" applyBorder="1" applyAlignment="1">
      <alignment horizontal="right" vertical="center"/>
    </xf>
    <xf numFmtId="165" fontId="28" fillId="0" borderId="107" xfId="0" applyNumberFormat="1" applyFont="1" applyBorder="1" applyAlignment="1">
      <alignment horizontal="right" vertical="center"/>
    </xf>
    <xf numFmtId="0" fontId="30" fillId="0" borderId="109" xfId="0" applyFont="1" applyBorder="1" applyAlignment="1">
      <alignment horizontal="center" vertical="center"/>
    </xf>
    <xf numFmtId="0" fontId="27" fillId="0" borderId="111" xfId="0" applyFont="1" applyBorder="1" applyAlignment="1">
      <alignment horizontal="left" vertical="center"/>
    </xf>
    <xf numFmtId="0" fontId="31" fillId="0" borderId="112" xfId="0" applyFont="1" applyBorder="1" applyAlignment="1">
      <alignment horizontal="center" vertical="center"/>
    </xf>
    <xf numFmtId="166" fontId="27" fillId="0" borderId="113" xfId="0" applyNumberFormat="1" applyFont="1" applyBorder="1" applyAlignment="1">
      <alignment horizontal="center" vertical="center"/>
    </xf>
    <xf numFmtId="166" fontId="27" fillId="0" borderId="111" xfId="0" applyNumberFormat="1" applyFont="1" applyBorder="1" applyAlignment="1">
      <alignment horizontal="center" vertical="center"/>
    </xf>
    <xf numFmtId="166" fontId="27" fillId="0" borderId="114" xfId="0" applyNumberFormat="1" applyFont="1" applyBorder="1" applyAlignment="1">
      <alignment horizontal="center" vertical="center"/>
    </xf>
    <xf numFmtId="2" fontId="31" fillId="14" borderId="110" xfId="0" applyNumberFormat="1" applyFont="1" applyFill="1" applyBorder="1" applyAlignment="1">
      <alignment horizontal="center" vertical="center"/>
    </xf>
    <xf numFmtId="0" fontId="31" fillId="0" borderId="116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166" fontId="28" fillId="0" borderId="120" xfId="0" applyNumberFormat="1" applyFont="1" applyBorder="1" applyAlignment="1">
      <alignment horizontal="center" vertical="center"/>
    </xf>
    <xf numFmtId="1" fontId="28" fillId="0" borderId="120" xfId="0" applyNumberFormat="1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13" xfId="0" applyFont="1" applyBorder="1" applyAlignment="1">
      <alignment horizontal="center" vertical="center"/>
    </xf>
    <xf numFmtId="0" fontId="27" fillId="0" borderId="111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166" fontId="28" fillId="0" borderId="121" xfId="0" applyNumberFormat="1" applyFont="1" applyBorder="1" applyAlignment="1">
      <alignment horizontal="center" vertical="center"/>
    </xf>
    <xf numFmtId="1" fontId="28" fillId="0" borderId="121" xfId="0" applyNumberFormat="1" applyFont="1" applyBorder="1" applyAlignment="1">
      <alignment horizontal="center" vertical="center"/>
    </xf>
    <xf numFmtId="166" fontId="28" fillId="0" borderId="103" xfId="0" applyNumberFormat="1" applyFont="1" applyBorder="1" applyAlignment="1">
      <alignment horizontal="center" vertical="center"/>
    </xf>
    <xf numFmtId="1" fontId="28" fillId="0" borderId="103" xfId="0" applyNumberFormat="1" applyFont="1" applyBorder="1" applyAlignment="1">
      <alignment horizontal="center" vertical="center"/>
    </xf>
    <xf numFmtId="0" fontId="25" fillId="7" borderId="0" xfId="0" applyFont="1" applyFill="1" applyAlignment="1">
      <alignment vertical="center"/>
    </xf>
    <xf numFmtId="0" fontId="24" fillId="7" borderId="0" xfId="0" applyFont="1" applyFill="1" applyAlignment="1">
      <alignment horizontal="center" vertical="center"/>
    </xf>
    <xf numFmtId="0" fontId="0" fillId="0" borderId="70" xfId="0" applyBorder="1" applyAlignment="1">
      <alignment vertical="center"/>
    </xf>
    <xf numFmtId="166" fontId="31" fillId="0" borderId="111" xfId="0" applyNumberFormat="1" applyFont="1" applyBorder="1" applyAlignment="1">
      <alignment horizontal="center" vertical="center"/>
    </xf>
    <xf numFmtId="166" fontId="31" fillId="0" borderId="118" xfId="0" applyNumberFormat="1" applyFont="1" applyBorder="1" applyAlignment="1">
      <alignment horizontal="center" vertical="center"/>
    </xf>
    <xf numFmtId="166" fontId="27" fillId="0" borderId="101" xfId="0" applyNumberFormat="1" applyFont="1" applyBorder="1" applyAlignment="1">
      <alignment horizontal="center" vertical="center"/>
    </xf>
    <xf numFmtId="166" fontId="27" fillId="0" borderId="98" xfId="0" applyNumberFormat="1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  <xf numFmtId="0" fontId="21" fillId="0" borderId="127" xfId="0" applyFont="1" applyBorder="1" applyAlignment="1">
      <alignment horizontal="center" vertical="center"/>
    </xf>
    <xf numFmtId="0" fontId="28" fillId="0" borderId="128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129" xfId="0" applyFont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0" borderId="132" xfId="0" applyFont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/>
    </xf>
    <xf numFmtId="1" fontId="28" fillId="0" borderId="125" xfId="0" applyNumberFormat="1" applyFont="1" applyBorder="1" applyAlignment="1">
      <alignment horizontal="center" vertical="center"/>
    </xf>
    <xf numFmtId="0" fontId="27" fillId="0" borderId="123" xfId="0" applyFont="1" applyBorder="1" applyAlignment="1">
      <alignment horizontal="left" vertical="center"/>
    </xf>
    <xf numFmtId="0" fontId="31" fillId="0" borderId="119" xfId="0" applyFont="1" applyBorder="1" applyAlignment="1">
      <alignment horizontal="center" vertical="center"/>
    </xf>
    <xf numFmtId="166" fontId="27" fillId="0" borderId="115" xfId="0" applyNumberFormat="1" applyFont="1" applyBorder="1" applyAlignment="1">
      <alignment horizontal="center" vertical="center"/>
    </xf>
    <xf numFmtId="166" fontId="27" fillId="0" borderId="118" xfId="0" applyNumberFormat="1" applyFont="1" applyBorder="1" applyAlignment="1">
      <alignment horizontal="center" vertical="center"/>
    </xf>
    <xf numFmtId="0" fontId="21" fillId="0" borderId="134" xfId="0" applyFont="1" applyBorder="1" applyAlignment="1">
      <alignment horizontal="center" vertical="center"/>
    </xf>
    <xf numFmtId="166" fontId="27" fillId="0" borderId="124" xfId="0" applyNumberFormat="1" applyFont="1" applyBorder="1" applyAlignment="1">
      <alignment horizontal="center" vertical="center"/>
    </xf>
    <xf numFmtId="1" fontId="28" fillId="0" borderId="108" xfId="0" applyNumberFormat="1" applyFont="1" applyBorder="1" applyAlignment="1">
      <alignment horizontal="center" vertical="center"/>
    </xf>
    <xf numFmtId="1" fontId="28" fillId="0" borderId="135" xfId="0" applyNumberFormat="1" applyFont="1" applyBorder="1" applyAlignment="1">
      <alignment horizontal="center" vertical="center"/>
    </xf>
    <xf numFmtId="165" fontId="31" fillId="0" borderId="135" xfId="0" applyNumberFormat="1" applyFont="1" applyBorder="1" applyAlignment="1">
      <alignment horizontal="right" vertical="center"/>
    </xf>
    <xf numFmtId="165" fontId="28" fillId="0" borderId="135" xfId="0" applyNumberFormat="1" applyFont="1" applyBorder="1" applyAlignment="1">
      <alignment horizontal="right" vertical="center"/>
    </xf>
    <xf numFmtId="0" fontId="22" fillId="2" borderId="136" xfId="0" applyFont="1" applyFill="1" applyBorder="1" applyAlignment="1">
      <alignment horizontal="center" vertical="center"/>
    </xf>
    <xf numFmtId="0" fontId="29" fillId="0" borderId="70" xfId="0" applyFont="1" applyBorder="1" applyAlignment="1">
      <alignment vertical="center"/>
    </xf>
    <xf numFmtId="0" fontId="29" fillId="0" borderId="0" xfId="0" applyFont="1" applyAlignment="1">
      <alignment vertical="center"/>
    </xf>
    <xf numFmtId="166" fontId="0" fillId="5" borderId="11" xfId="0" applyNumberFormat="1" applyFill="1" applyBorder="1" applyAlignment="1">
      <alignment horizontal="center" vertical="center"/>
    </xf>
    <xf numFmtId="2" fontId="31" fillId="9" borderId="137" xfId="0" applyNumberFormat="1" applyFont="1" applyFill="1" applyBorder="1" applyAlignment="1">
      <alignment horizontal="center" vertical="center"/>
    </xf>
    <xf numFmtId="2" fontId="31" fillId="9" borderId="98" xfId="0" applyNumberFormat="1" applyFont="1" applyFill="1" applyBorder="1" applyAlignment="1">
      <alignment horizontal="center" vertical="center"/>
    </xf>
    <xf numFmtId="2" fontId="31" fillId="9" borderId="115" xfId="0" applyNumberFormat="1" applyFont="1" applyFill="1" applyBorder="1" applyAlignment="1">
      <alignment horizontal="center" vertical="center"/>
    </xf>
    <xf numFmtId="166" fontId="27" fillId="13" borderId="98" xfId="0" applyNumberFormat="1" applyFont="1" applyFill="1" applyBorder="1" applyAlignment="1">
      <alignment horizontal="center" vertical="center"/>
    </xf>
    <xf numFmtId="166" fontId="31" fillId="13" borderId="117" xfId="0" applyNumberFormat="1" applyFont="1" applyFill="1" applyBorder="1" applyAlignment="1">
      <alignment horizontal="center" vertical="center"/>
    </xf>
    <xf numFmtId="166" fontId="27" fillId="13" borderId="99" xfId="0" applyNumberFormat="1" applyFont="1" applyFill="1" applyBorder="1" applyAlignment="1">
      <alignment horizontal="center" vertical="center"/>
    </xf>
    <xf numFmtId="166" fontId="31" fillId="13" borderId="119" xfId="0" applyNumberFormat="1" applyFont="1" applyFill="1" applyBorder="1" applyAlignment="1">
      <alignment horizontal="center" vertical="center"/>
    </xf>
    <xf numFmtId="166" fontId="27" fillId="13" borderId="104" xfId="0" applyNumberFormat="1" applyFont="1" applyFill="1" applyBorder="1" applyAlignment="1">
      <alignment horizontal="center" vertical="center"/>
    </xf>
    <xf numFmtId="166" fontId="31" fillId="13" borderId="110" xfId="0" applyNumberFormat="1" applyFont="1" applyFill="1" applyBorder="1" applyAlignment="1">
      <alignment horizontal="center" vertical="center"/>
    </xf>
    <xf numFmtId="166" fontId="27" fillId="13" borderId="111" xfId="0" applyNumberFormat="1" applyFont="1" applyFill="1" applyBorder="1" applyAlignment="1">
      <alignment horizontal="center" vertical="center"/>
    </xf>
    <xf numFmtId="166" fontId="31" fillId="13" borderId="111" xfId="0" applyNumberFormat="1" applyFont="1" applyFill="1" applyBorder="1" applyAlignment="1">
      <alignment horizontal="center" vertical="center"/>
    </xf>
    <xf numFmtId="166" fontId="31" fillId="13" borderId="118" xfId="0" applyNumberFormat="1" applyFont="1" applyFill="1" applyBorder="1" applyAlignment="1">
      <alignment horizontal="center" vertical="center"/>
    </xf>
    <xf numFmtId="166" fontId="27" fillId="13" borderId="101" xfId="0" applyNumberFormat="1" applyFont="1" applyFill="1" applyBorder="1" applyAlignment="1">
      <alignment horizontal="center" vertical="center"/>
    </xf>
    <xf numFmtId="166" fontId="0" fillId="0" borderId="76" xfId="0" applyNumberFormat="1" applyBorder="1" applyAlignment="1">
      <alignment horizontal="left" vertical="center"/>
    </xf>
    <xf numFmtId="166" fontId="5" fillId="4" borderId="6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6" xfId="0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0" fillId="0" borderId="1" xfId="0" applyNumberFormat="1" applyBorder="1"/>
    <xf numFmtId="166" fontId="2" fillId="0" borderId="66" xfId="0" applyNumberFormat="1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1" fillId="0" borderId="91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4" fontId="25" fillId="7" borderId="0" xfId="0" applyNumberFormat="1" applyFont="1" applyFill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0" xfId="0" applyFont="1" applyBorder="1" applyAlignment="1">
      <alignment horizontal="right" vertical="center"/>
    </xf>
    <xf numFmtId="0" fontId="4" fillId="5" borderId="71" xfId="0" applyFont="1" applyFill="1" applyBorder="1" applyAlignment="1">
      <alignment horizontal="left"/>
    </xf>
    <xf numFmtId="0" fontId="4" fillId="5" borderId="72" xfId="0" applyFont="1" applyFill="1" applyBorder="1" applyAlignment="1">
      <alignment horizontal="left"/>
    </xf>
    <xf numFmtId="0" fontId="4" fillId="5" borderId="73" xfId="0" applyFont="1" applyFill="1" applyBorder="1" applyAlignment="1">
      <alignment horizontal="left"/>
    </xf>
    <xf numFmtId="14" fontId="25" fillId="7" borderId="66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5" fillId="7" borderId="6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0" borderId="43" xfId="0" applyBorder="1"/>
    <xf numFmtId="0" fontId="0" fillId="0" borderId="138" xfId="0" applyBorder="1" applyAlignment="1">
      <alignment vertical="center"/>
    </xf>
    <xf numFmtId="0" fontId="0" fillId="0" borderId="139" xfId="0" applyBorder="1" applyAlignment="1">
      <alignment horizontal="center" vertical="center"/>
    </xf>
    <xf numFmtId="2" fontId="0" fillId="0" borderId="139" xfId="0" applyNumberFormat="1" applyBorder="1" applyAlignment="1">
      <alignment horizontal="center" vertical="center"/>
    </xf>
    <xf numFmtId="1" fontId="0" fillId="0" borderId="139" xfId="0" applyNumberFormat="1" applyBorder="1" applyAlignment="1">
      <alignment horizontal="center" vertical="center"/>
    </xf>
    <xf numFmtId="165" fontId="0" fillId="0" borderId="139" xfId="0" applyNumberFormat="1" applyBorder="1" applyAlignment="1">
      <alignment horizontal="center" vertical="center"/>
    </xf>
    <xf numFmtId="166" fontId="0" fillId="0" borderId="139" xfId="0" applyNumberFormat="1" applyBorder="1" applyAlignment="1">
      <alignment horizontal="center" vertical="center"/>
    </xf>
    <xf numFmtId="0" fontId="21" fillId="0" borderId="139" xfId="0" applyFont="1" applyBorder="1" applyAlignment="1">
      <alignment horizontal="center" vertical="center"/>
    </xf>
    <xf numFmtId="165" fontId="0" fillId="0" borderId="58" xfId="0" applyNumberFormat="1" applyBorder="1" applyAlignment="1">
      <alignment horizontal="center" vertical="center"/>
    </xf>
    <xf numFmtId="0" fontId="0" fillId="0" borderId="140" xfId="0" applyBorder="1" applyAlignment="1">
      <alignment vertical="center"/>
    </xf>
    <xf numFmtId="2" fontId="0" fillId="0" borderId="141" xfId="0" applyNumberFormat="1" applyBorder="1" applyAlignment="1">
      <alignment horizontal="center" vertical="center"/>
    </xf>
    <xf numFmtId="165" fontId="0" fillId="0" borderId="141" xfId="0" applyNumberFormat="1" applyBorder="1" applyAlignment="1">
      <alignment horizontal="center" vertical="center"/>
    </xf>
    <xf numFmtId="0" fontId="21" fillId="0" borderId="141" xfId="0" applyFont="1" applyBorder="1" applyAlignment="1">
      <alignment horizontal="center" vertical="center"/>
    </xf>
    <xf numFmtId="0" fontId="22" fillId="2" borderId="83" xfId="0" applyFont="1" applyFill="1" applyBorder="1" applyAlignment="1">
      <alignment horizontal="center" vertical="center"/>
    </xf>
    <xf numFmtId="0" fontId="0" fillId="0" borderId="142" xfId="0" applyBorder="1" applyAlignment="1">
      <alignment horizontal="left" vertical="center"/>
    </xf>
    <xf numFmtId="0" fontId="0" fillId="0" borderId="143" xfId="0" applyBorder="1" applyAlignment="1">
      <alignment horizontal="center" vertical="center"/>
    </xf>
    <xf numFmtId="2" fontId="0" fillId="0" borderId="143" xfId="0" applyNumberFormat="1" applyBorder="1" applyAlignment="1">
      <alignment horizontal="center" vertical="center"/>
    </xf>
    <xf numFmtId="1" fontId="0" fillId="0" borderId="143" xfId="0" applyNumberFormat="1" applyBorder="1" applyAlignment="1">
      <alignment horizontal="center" vertical="center"/>
    </xf>
    <xf numFmtId="165" fontId="0" fillId="0" borderId="143" xfId="0" applyNumberFormat="1" applyBorder="1" applyAlignment="1">
      <alignment horizontal="center" vertical="center"/>
    </xf>
    <xf numFmtId="166" fontId="0" fillId="5" borderId="143" xfId="0" applyNumberFormat="1" applyFill="1" applyBorder="1" applyAlignment="1">
      <alignment horizontal="center" vertical="center"/>
    </xf>
    <xf numFmtId="0" fontId="21" fillId="0" borderId="143" xfId="0" applyFont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0" fillId="0" borderId="142" xfId="0" applyBorder="1" applyAlignment="1">
      <alignment vertical="center"/>
    </xf>
    <xf numFmtId="0" fontId="0" fillId="3" borderId="143" xfId="0" applyFill="1" applyBorder="1" applyAlignment="1">
      <alignment horizontal="center" vertical="center"/>
    </xf>
    <xf numFmtId="166" fontId="0" fillId="0" borderId="143" xfId="0" applyNumberFormat="1" applyBorder="1" applyAlignment="1">
      <alignment horizontal="center" vertical="center"/>
    </xf>
    <xf numFmtId="0" fontId="21" fillId="0" borderId="143" xfId="0" applyFont="1" applyBorder="1" applyAlignment="1">
      <alignment horizontal="center"/>
    </xf>
    <xf numFmtId="166" fontId="0" fillId="3" borderId="142" xfId="0" applyNumberFormat="1" applyFill="1" applyBorder="1" applyAlignment="1">
      <alignment horizontal="left" vertical="center"/>
    </xf>
    <xf numFmtId="166" fontId="0" fillId="3" borderId="143" xfId="0" applyNumberFormat="1" applyFill="1" applyBorder="1" applyAlignment="1">
      <alignment horizontal="center" vertical="center"/>
    </xf>
    <xf numFmtId="0" fontId="0" fillId="0" borderId="144" xfId="0" applyBorder="1" applyAlignment="1">
      <alignment vertical="center"/>
    </xf>
    <xf numFmtId="0" fontId="0" fillId="0" borderId="145" xfId="0" applyBorder="1" applyAlignment="1">
      <alignment horizontal="center" vertical="center"/>
    </xf>
    <xf numFmtId="2" fontId="0" fillId="0" borderId="145" xfId="0" applyNumberFormat="1" applyBorder="1" applyAlignment="1">
      <alignment horizontal="center" vertical="center"/>
    </xf>
    <xf numFmtId="1" fontId="0" fillId="0" borderId="145" xfId="0" applyNumberFormat="1" applyBorder="1" applyAlignment="1">
      <alignment horizontal="center" vertical="center"/>
    </xf>
    <xf numFmtId="165" fontId="0" fillId="0" borderId="145" xfId="0" applyNumberFormat="1" applyBorder="1" applyAlignment="1">
      <alignment horizontal="center" vertical="center"/>
    </xf>
    <xf numFmtId="0" fontId="21" fillId="0" borderId="145" xfId="0" applyFont="1" applyBorder="1" applyAlignment="1">
      <alignment horizontal="center" vertical="center"/>
    </xf>
    <xf numFmtId="0" fontId="22" fillId="2" borderId="69" xfId="0" applyFont="1" applyFill="1" applyBorder="1" applyAlignment="1">
      <alignment horizontal="center" vertical="center"/>
    </xf>
    <xf numFmtId="0" fontId="0" fillId="0" borderId="146" xfId="0" applyBorder="1" applyAlignment="1">
      <alignment horizontal="left" vertical="center"/>
    </xf>
    <xf numFmtId="0" fontId="0" fillId="0" borderId="147" xfId="0" applyBorder="1" applyAlignment="1">
      <alignment horizontal="center" vertical="center"/>
    </xf>
    <xf numFmtId="2" fontId="0" fillId="0" borderId="147" xfId="0" applyNumberFormat="1" applyBorder="1" applyAlignment="1">
      <alignment horizontal="center" vertical="center"/>
    </xf>
    <xf numFmtId="165" fontId="0" fillId="0" borderId="147" xfId="0" applyNumberFormat="1" applyBorder="1" applyAlignment="1">
      <alignment horizontal="center" vertical="center"/>
    </xf>
    <xf numFmtId="0" fontId="21" fillId="0" borderId="147" xfId="0" applyFont="1" applyBorder="1" applyAlignment="1">
      <alignment horizontal="center" vertical="center"/>
    </xf>
    <xf numFmtId="0" fontId="22" fillId="2" borderId="148" xfId="0" applyFont="1" applyFill="1" applyBorder="1" applyAlignment="1">
      <alignment horizontal="center" vertical="center"/>
    </xf>
    <xf numFmtId="0" fontId="22" fillId="2" borderId="149" xfId="0" applyFont="1" applyFill="1" applyBorder="1" applyAlignment="1">
      <alignment horizontal="center" vertical="center"/>
    </xf>
    <xf numFmtId="0" fontId="22" fillId="2" borderId="150" xfId="0" applyFont="1" applyFill="1" applyBorder="1" applyAlignment="1">
      <alignment horizontal="center" vertical="center"/>
    </xf>
    <xf numFmtId="0" fontId="22" fillId="12" borderId="150" xfId="0" applyFont="1" applyFill="1" applyBorder="1" applyAlignment="1">
      <alignment horizontal="center" vertical="center"/>
    </xf>
    <xf numFmtId="0" fontId="22" fillId="12" borderId="85" xfId="0" applyFont="1" applyFill="1" applyBorder="1" applyAlignment="1">
      <alignment horizontal="center" vertical="center"/>
    </xf>
    <xf numFmtId="0" fontId="21" fillId="0" borderId="145" xfId="0" applyFont="1" applyBorder="1" applyAlignment="1">
      <alignment horizontal="center"/>
    </xf>
    <xf numFmtId="0" fontId="22" fillId="12" borderId="86" xfId="0" applyFont="1" applyFill="1" applyBorder="1" applyAlignment="1">
      <alignment horizontal="center" vertical="center"/>
    </xf>
    <xf numFmtId="166" fontId="0" fillId="0" borderId="142" xfId="0" applyNumberFormat="1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144" xfId="0" applyBorder="1" applyAlignment="1">
      <alignment horizontal="left" vertical="center"/>
    </xf>
    <xf numFmtId="0" fontId="0" fillId="0" borderId="14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67" fontId="0" fillId="0" borderId="143" xfId="0" applyNumberFormat="1" applyBorder="1" applyAlignment="1">
      <alignment horizontal="center" vertical="center"/>
    </xf>
    <xf numFmtId="2" fontId="0" fillId="0" borderId="77" xfId="0" applyNumberFormat="1" applyBorder="1" applyAlignment="1">
      <alignment horizontal="center" vertical="center"/>
    </xf>
    <xf numFmtId="0" fontId="0" fillId="3" borderId="141" xfId="0" applyFill="1" applyBorder="1" applyAlignment="1">
      <alignment horizontal="center" vertical="center"/>
    </xf>
    <xf numFmtId="1" fontId="0" fillId="0" borderId="77" xfId="0" applyNumberFormat="1" applyBorder="1" applyAlignment="1">
      <alignment horizontal="center" vertical="center"/>
    </xf>
    <xf numFmtId="0" fontId="22" fillId="12" borderId="83" xfId="0" applyFont="1" applyFill="1" applyBorder="1" applyAlignment="1">
      <alignment horizontal="center" vertical="center"/>
    </xf>
    <xf numFmtId="0" fontId="22" fillId="12" borderId="67" xfId="0" applyFont="1" applyFill="1" applyBorder="1" applyAlignment="1">
      <alignment horizontal="center" vertical="center"/>
    </xf>
    <xf numFmtId="2" fontId="31" fillId="9" borderId="151" xfId="0" applyNumberFormat="1" applyFont="1" applyFill="1" applyBorder="1" applyAlignment="1">
      <alignment horizontal="center" vertical="center"/>
    </xf>
    <xf numFmtId="0" fontId="27" fillId="0" borderId="88" xfId="0" applyFont="1" applyBorder="1" applyAlignment="1">
      <alignment horizontal="left" vertical="center"/>
    </xf>
    <xf numFmtId="0" fontId="31" fillId="0" borderId="152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166" fontId="27" fillId="0" borderId="87" xfId="0" applyNumberFormat="1" applyFont="1" applyBorder="1" applyAlignment="1">
      <alignment horizontal="center" vertical="center"/>
    </xf>
    <xf numFmtId="166" fontId="27" fillId="0" borderId="88" xfId="0" applyNumberFormat="1" applyFont="1" applyBorder="1" applyAlignment="1">
      <alignment horizontal="center" vertical="center"/>
    </xf>
    <xf numFmtId="166" fontId="27" fillId="0" borderId="153" xfId="0" applyNumberFormat="1" applyFont="1" applyBorder="1" applyAlignment="1">
      <alignment horizontal="center" vertical="center"/>
    </xf>
    <xf numFmtId="166" fontId="31" fillId="13" borderId="151" xfId="0" applyNumberFormat="1" applyFont="1" applyFill="1" applyBorder="1" applyAlignment="1">
      <alignment horizontal="center" vertical="center"/>
    </xf>
    <xf numFmtId="166" fontId="27" fillId="13" borderId="88" xfId="0" applyNumberFormat="1" applyFont="1" applyFill="1" applyBorder="1" applyAlignment="1">
      <alignment horizontal="center" vertical="center"/>
    </xf>
    <xf numFmtId="166" fontId="31" fillId="13" borderId="88" xfId="0" applyNumberFormat="1" applyFont="1" applyFill="1" applyBorder="1" applyAlignment="1">
      <alignment horizontal="center" vertical="center"/>
    </xf>
    <xf numFmtId="166" fontId="28" fillId="0" borderId="89" xfId="0" applyNumberFormat="1" applyFont="1" applyBorder="1" applyAlignment="1">
      <alignment horizontal="center" vertical="center"/>
    </xf>
    <xf numFmtId="166" fontId="27" fillId="13" borderId="92" xfId="0" applyNumberFormat="1" applyFont="1" applyFill="1" applyBorder="1" applyAlignment="1">
      <alignment horizontal="center" vertical="center"/>
    </xf>
    <xf numFmtId="1" fontId="28" fillId="0" borderId="89" xfId="0" applyNumberFormat="1" applyFont="1" applyBorder="1" applyAlignment="1">
      <alignment horizontal="center" vertical="center"/>
    </xf>
    <xf numFmtId="1" fontId="28" fillId="0" borderId="91" xfId="0" applyNumberFormat="1" applyFont="1" applyBorder="1" applyAlignment="1">
      <alignment horizontal="center" vertical="center"/>
    </xf>
    <xf numFmtId="1" fontId="28" fillId="0" borderId="90" xfId="0" applyNumberFormat="1" applyFont="1" applyBorder="1" applyAlignment="1">
      <alignment horizontal="center" vertical="center"/>
    </xf>
    <xf numFmtId="165" fontId="31" fillId="0" borderId="90" xfId="0" applyNumberFormat="1" applyFont="1" applyBorder="1" applyAlignment="1">
      <alignment horizontal="right" vertical="center"/>
    </xf>
    <xf numFmtId="165" fontId="28" fillId="0" borderId="90" xfId="0" applyNumberFormat="1" applyFont="1" applyBorder="1" applyAlignment="1">
      <alignment horizontal="right" vertical="center"/>
    </xf>
    <xf numFmtId="0" fontId="22" fillId="2" borderId="154" xfId="0" applyFont="1" applyFill="1" applyBorder="1" applyAlignment="1">
      <alignment horizontal="center" vertical="center"/>
    </xf>
    <xf numFmtId="2" fontId="31" fillId="13" borderId="155" xfId="0" applyNumberFormat="1" applyFont="1" applyFill="1" applyBorder="1" applyAlignment="1">
      <alignment horizontal="center" vertical="center"/>
    </xf>
    <xf numFmtId="0" fontId="27" fillId="0" borderId="156" xfId="0" applyFont="1" applyBorder="1" applyAlignment="1">
      <alignment horizontal="left" vertical="center"/>
    </xf>
    <xf numFmtId="0" fontId="31" fillId="0" borderId="157" xfId="0" applyFont="1" applyBorder="1" applyAlignment="1">
      <alignment horizontal="center" vertical="center"/>
    </xf>
    <xf numFmtId="0" fontId="31" fillId="0" borderId="158" xfId="0" applyFont="1" applyBorder="1" applyAlignment="1">
      <alignment horizontal="center" vertical="center"/>
    </xf>
    <xf numFmtId="166" fontId="27" fillId="0" borderId="159" xfId="0" applyNumberFormat="1" applyFont="1" applyBorder="1" applyAlignment="1">
      <alignment horizontal="center" vertical="center"/>
    </xf>
    <xf numFmtId="166" fontId="27" fillId="0" borderId="156" xfId="0" applyNumberFormat="1" applyFont="1" applyBorder="1" applyAlignment="1">
      <alignment horizontal="center" vertical="center"/>
    </xf>
    <xf numFmtId="0" fontId="21" fillId="0" borderId="160" xfId="0" applyFont="1" applyBorder="1" applyAlignment="1">
      <alignment horizontal="center" vertical="center"/>
    </xf>
    <xf numFmtId="166" fontId="27" fillId="0" borderId="161" xfId="0" applyNumberFormat="1" applyFont="1" applyBorder="1" applyAlignment="1">
      <alignment horizontal="center" vertical="center"/>
    </xf>
    <xf numFmtId="166" fontId="31" fillId="13" borderId="155" xfId="0" applyNumberFormat="1" applyFont="1" applyFill="1" applyBorder="1" applyAlignment="1">
      <alignment horizontal="center" vertical="center"/>
    </xf>
    <xf numFmtId="166" fontId="31" fillId="13" borderId="156" xfId="0" applyNumberFormat="1" applyFont="1" applyFill="1" applyBorder="1" applyAlignment="1">
      <alignment horizontal="center" vertical="center"/>
    </xf>
    <xf numFmtId="166" fontId="31" fillId="0" borderId="158" xfId="0" applyNumberFormat="1" applyFont="1" applyBorder="1" applyAlignment="1">
      <alignment horizontal="center" vertical="center"/>
    </xf>
    <xf numFmtId="166" fontId="28" fillId="0" borderId="160" xfId="0" applyNumberFormat="1" applyFont="1" applyBorder="1" applyAlignment="1">
      <alignment horizontal="center" vertical="center"/>
    </xf>
    <xf numFmtId="166" fontId="31" fillId="13" borderId="158" xfId="0" applyNumberFormat="1" applyFont="1" applyFill="1" applyBorder="1" applyAlignment="1">
      <alignment horizontal="center" vertical="center"/>
    </xf>
    <xf numFmtId="1" fontId="28" fillId="0" borderId="160" xfId="0" applyNumberFormat="1" applyFont="1" applyBorder="1" applyAlignment="1">
      <alignment horizontal="center" vertical="center"/>
    </xf>
    <xf numFmtId="1" fontId="28" fillId="0" borderId="162" xfId="0" applyNumberFormat="1" applyFont="1" applyBorder="1" applyAlignment="1">
      <alignment horizontal="center" vertical="center"/>
    </xf>
    <xf numFmtId="1" fontId="28" fillId="0" borderId="163" xfId="0" applyNumberFormat="1" applyFont="1" applyBorder="1" applyAlignment="1">
      <alignment horizontal="center" vertical="center"/>
    </xf>
    <xf numFmtId="165" fontId="31" fillId="0" borderId="163" xfId="0" applyNumberFormat="1" applyFont="1" applyBorder="1" applyAlignment="1">
      <alignment horizontal="right" vertical="center"/>
    </xf>
    <xf numFmtId="165" fontId="28" fillId="0" borderId="163" xfId="0" applyNumberFormat="1" applyFont="1" applyBorder="1" applyAlignment="1">
      <alignment horizontal="right" vertical="center"/>
    </xf>
    <xf numFmtId="0" fontId="22" fillId="2" borderId="164" xfId="0" applyFont="1" applyFill="1" applyBorder="1" applyAlignment="1">
      <alignment horizontal="center" vertical="center"/>
    </xf>
    <xf numFmtId="2" fontId="31" fillId="14" borderId="165" xfId="0" applyNumberFormat="1" applyFont="1" applyFill="1" applyBorder="1" applyAlignment="1">
      <alignment horizontal="center" vertical="center"/>
    </xf>
    <xf numFmtId="0" fontId="27" fillId="0" borderId="166" xfId="0" applyFont="1" applyBorder="1" applyAlignment="1">
      <alignment horizontal="left" vertical="center"/>
    </xf>
    <xf numFmtId="0" fontId="31" fillId="0" borderId="167" xfId="0" applyFont="1" applyBorder="1" applyAlignment="1">
      <alignment horizontal="center" vertical="center"/>
    </xf>
    <xf numFmtId="0" fontId="31" fillId="0" borderId="168" xfId="0" applyFont="1" applyBorder="1" applyAlignment="1">
      <alignment horizontal="center" vertical="center"/>
    </xf>
    <xf numFmtId="166" fontId="27" fillId="0" borderId="169" xfId="0" applyNumberFormat="1" applyFont="1" applyBorder="1" applyAlignment="1">
      <alignment horizontal="center" vertical="center"/>
    </xf>
    <xf numFmtId="166" fontId="27" fillId="0" borderId="166" xfId="0" applyNumberFormat="1" applyFont="1" applyBorder="1" applyAlignment="1">
      <alignment horizontal="center" vertical="center"/>
    </xf>
    <xf numFmtId="0" fontId="21" fillId="0" borderId="170" xfId="0" applyFont="1" applyBorder="1" applyAlignment="1">
      <alignment horizontal="center" vertical="center"/>
    </xf>
    <xf numFmtId="166" fontId="27" fillId="0" borderId="171" xfId="0" applyNumberFormat="1" applyFont="1" applyBorder="1" applyAlignment="1">
      <alignment horizontal="center" vertical="center"/>
    </xf>
    <xf numFmtId="166" fontId="31" fillId="13" borderId="165" xfId="0" applyNumberFormat="1" applyFont="1" applyFill="1" applyBorder="1" applyAlignment="1">
      <alignment horizontal="center" vertical="center"/>
    </xf>
    <xf numFmtId="166" fontId="31" fillId="13" borderId="166" xfId="0" applyNumberFormat="1" applyFont="1" applyFill="1" applyBorder="1" applyAlignment="1">
      <alignment horizontal="center" vertical="center"/>
    </xf>
    <xf numFmtId="166" fontId="31" fillId="13" borderId="168" xfId="0" applyNumberFormat="1" applyFont="1" applyFill="1" applyBorder="1" applyAlignment="1">
      <alignment horizontal="center" vertical="center"/>
    </xf>
    <xf numFmtId="166" fontId="28" fillId="0" borderId="170" xfId="0" applyNumberFormat="1" applyFont="1" applyBorder="1" applyAlignment="1">
      <alignment horizontal="center" vertical="center"/>
    </xf>
    <xf numFmtId="166" fontId="31" fillId="0" borderId="166" xfId="0" applyNumberFormat="1" applyFont="1" applyBorder="1" applyAlignment="1">
      <alignment horizontal="center" vertical="center"/>
    </xf>
    <xf numFmtId="166" fontId="27" fillId="13" borderId="168" xfId="0" applyNumberFormat="1" applyFont="1" applyFill="1" applyBorder="1" applyAlignment="1">
      <alignment horizontal="center" vertical="center"/>
    </xf>
    <xf numFmtId="1" fontId="28" fillId="0" borderId="170" xfId="0" applyNumberFormat="1" applyFont="1" applyBorder="1" applyAlignment="1">
      <alignment horizontal="center" vertical="center"/>
    </xf>
    <xf numFmtId="1" fontId="28" fillId="0" borderId="172" xfId="0" applyNumberFormat="1" applyFont="1" applyBorder="1" applyAlignment="1">
      <alignment horizontal="center" vertical="center"/>
    </xf>
    <xf numFmtId="1" fontId="28" fillId="0" borderId="173" xfId="0" applyNumberFormat="1" applyFont="1" applyBorder="1" applyAlignment="1">
      <alignment horizontal="center" vertical="center"/>
    </xf>
    <xf numFmtId="165" fontId="31" fillId="0" borderId="173" xfId="0" applyNumberFormat="1" applyFont="1" applyBorder="1" applyAlignment="1">
      <alignment horizontal="right" vertical="center"/>
    </xf>
    <xf numFmtId="165" fontId="28" fillId="0" borderId="173" xfId="0" applyNumberFormat="1" applyFont="1" applyBorder="1" applyAlignment="1">
      <alignment horizontal="right" vertical="center"/>
    </xf>
    <xf numFmtId="0" fontId="22" fillId="2" borderId="174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0" fillId="0" borderId="140" xfId="0" applyBorder="1" applyAlignment="1">
      <alignment horizontal="left" vertical="center"/>
    </xf>
    <xf numFmtId="1" fontId="0" fillId="0" borderId="141" xfId="0" applyNumberFormat="1" applyBorder="1" applyAlignment="1">
      <alignment horizontal="center" vertical="center"/>
    </xf>
    <xf numFmtId="165" fontId="0" fillId="0" borderId="83" xfId="0" applyNumberFormat="1" applyBorder="1" applyAlignment="1">
      <alignment horizontal="center" vertical="center"/>
    </xf>
    <xf numFmtId="166" fontId="0" fillId="0" borderId="175" xfId="0" applyNumberFormat="1" applyBorder="1" applyAlignment="1">
      <alignment horizontal="center" vertical="center"/>
    </xf>
    <xf numFmtId="165" fontId="0" fillId="0" borderId="67" xfId="0" applyNumberFormat="1" applyBorder="1" applyAlignment="1">
      <alignment horizontal="center" vertical="center"/>
    </xf>
    <xf numFmtId="0" fontId="0" fillId="7" borderId="177" xfId="0" applyFill="1" applyBorder="1"/>
    <xf numFmtId="0" fontId="0" fillId="7" borderId="178" xfId="0" applyFill="1" applyBorder="1"/>
    <xf numFmtId="166" fontId="0" fillId="0" borderId="175" xfId="0" applyNumberFormat="1" applyFill="1" applyBorder="1" applyAlignment="1">
      <alignment horizontal="center" vertical="center"/>
    </xf>
    <xf numFmtId="166" fontId="0" fillId="0" borderId="141" xfId="0" applyNumberFormat="1" applyFill="1" applyBorder="1" applyAlignment="1">
      <alignment horizontal="center" vertical="center"/>
    </xf>
    <xf numFmtId="166" fontId="0" fillId="0" borderId="176" xfId="0" applyNumberFormat="1" applyFill="1" applyBorder="1" applyAlignment="1">
      <alignment horizontal="center" vertical="center"/>
    </xf>
    <xf numFmtId="166" fontId="0" fillId="0" borderId="143" xfId="0" applyNumberFormat="1" applyFill="1" applyBorder="1" applyAlignment="1">
      <alignment horizontal="center" vertical="center"/>
    </xf>
    <xf numFmtId="1" fontId="0" fillId="0" borderId="143" xfId="0" applyNumberFormat="1" applyFill="1" applyBorder="1" applyAlignment="1">
      <alignment horizontal="center" vertical="center"/>
    </xf>
    <xf numFmtId="166" fontId="0" fillId="0" borderId="145" xfId="0" applyNumberFormat="1" applyFill="1" applyBorder="1" applyAlignment="1">
      <alignment horizontal="center" vertical="center"/>
    </xf>
    <xf numFmtId="1" fontId="0" fillId="0" borderId="145" xfId="0" applyNumberFormat="1" applyFill="1" applyBorder="1" applyAlignment="1">
      <alignment horizontal="center" vertical="center"/>
    </xf>
    <xf numFmtId="166" fontId="0" fillId="0" borderId="180" xfId="0" applyNumberForma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6" fontId="0" fillId="5" borderId="176" xfId="0" applyNumberFormat="1" applyFill="1" applyBorder="1" applyAlignment="1">
      <alignment horizontal="center" vertical="center"/>
    </xf>
    <xf numFmtId="166" fontId="0" fillId="0" borderId="180" xfId="0" applyNumberFormat="1" applyBorder="1" applyAlignment="1">
      <alignment horizontal="center" vertical="center"/>
    </xf>
    <xf numFmtId="0" fontId="5" fillId="0" borderId="179" xfId="0" applyFont="1" applyBorder="1" applyAlignment="1">
      <alignment horizontal="center" vertical="center"/>
    </xf>
    <xf numFmtId="166" fontId="0" fillId="0" borderId="181" xfId="0" applyNumberFormat="1" applyFill="1" applyBorder="1" applyAlignment="1">
      <alignment horizontal="center" vertical="center"/>
    </xf>
    <xf numFmtId="166" fontId="0" fillId="0" borderId="182" xfId="0" applyNumberFormat="1" applyFill="1" applyBorder="1" applyAlignment="1">
      <alignment horizontal="center" vertical="center"/>
    </xf>
    <xf numFmtId="166" fontId="0" fillId="0" borderId="183" xfId="0" applyNumberFormat="1" applyFill="1" applyBorder="1" applyAlignment="1">
      <alignment horizontal="center" vertical="center"/>
    </xf>
    <xf numFmtId="0" fontId="21" fillId="0" borderId="181" xfId="0" applyFont="1" applyBorder="1" applyAlignment="1">
      <alignment horizontal="center" vertical="center"/>
    </xf>
    <xf numFmtId="0" fontId="21" fillId="0" borderId="182" xfId="0" applyFont="1" applyBorder="1" applyAlignment="1">
      <alignment horizontal="center" vertical="center"/>
    </xf>
    <xf numFmtId="0" fontId="21" fillId="0" borderId="18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2" borderId="185" xfId="0" applyFont="1" applyFill="1" applyBorder="1" applyAlignment="1">
      <alignment horizontal="center" vertical="center"/>
    </xf>
    <xf numFmtId="0" fontId="22" fillId="2" borderId="186" xfId="0" applyFont="1" applyFill="1" applyBorder="1" applyAlignment="1">
      <alignment horizontal="center" vertical="center"/>
    </xf>
    <xf numFmtId="0" fontId="22" fillId="2" borderId="187" xfId="0" applyFont="1" applyFill="1" applyBorder="1" applyAlignment="1">
      <alignment horizontal="center" vertical="center"/>
    </xf>
    <xf numFmtId="0" fontId="0" fillId="0" borderId="188" xfId="0" applyBorder="1" applyAlignment="1">
      <alignment vertical="center"/>
    </xf>
    <xf numFmtId="0" fontId="5" fillId="0" borderId="189" xfId="0" applyFont="1" applyBorder="1" applyAlignment="1">
      <alignment horizontal="center" vertical="center"/>
    </xf>
    <xf numFmtId="165" fontId="0" fillId="0" borderId="184" xfId="0" applyNumberFormat="1" applyBorder="1" applyAlignment="1">
      <alignment horizontal="center" vertical="center"/>
    </xf>
    <xf numFmtId="165" fontId="0" fillId="0" borderId="190" xfId="0" applyNumberFormat="1" applyBorder="1" applyAlignment="1">
      <alignment horizontal="center" vertical="center"/>
    </xf>
    <xf numFmtId="0" fontId="21" fillId="0" borderId="184" xfId="0" applyFont="1" applyFill="1" applyBorder="1" applyAlignment="1">
      <alignment horizontal="center" vertical="center"/>
    </xf>
    <xf numFmtId="0" fontId="21" fillId="0" borderId="190" xfId="0" applyFont="1" applyFill="1" applyBorder="1" applyAlignment="1">
      <alignment horizontal="center" vertical="center"/>
    </xf>
    <xf numFmtId="0" fontId="21" fillId="0" borderId="191" xfId="0" applyFont="1" applyFill="1" applyBorder="1" applyAlignment="1">
      <alignment horizontal="center" vertical="center"/>
    </xf>
    <xf numFmtId="1" fontId="0" fillId="0" borderId="182" xfId="0" applyNumberFormat="1" applyFill="1" applyBorder="1" applyAlignment="1">
      <alignment horizontal="center" vertical="center"/>
    </xf>
    <xf numFmtId="1" fontId="23" fillId="0" borderId="183" xfId="0" applyNumberFormat="1" applyFont="1" applyFill="1" applyBorder="1" applyAlignment="1">
      <alignment horizontal="center" vertical="center"/>
    </xf>
    <xf numFmtId="166" fontId="0" fillId="0" borderId="75" xfId="0" applyNumberFormat="1" applyFill="1" applyBorder="1" applyAlignment="1">
      <alignment horizontal="center" vertical="center"/>
    </xf>
    <xf numFmtId="166" fontId="0" fillId="0" borderId="19" xfId="0" applyNumberFormat="1" applyFill="1" applyBorder="1" applyAlignment="1">
      <alignment horizontal="center" vertical="center"/>
    </xf>
    <xf numFmtId="166" fontId="0" fillId="0" borderId="77" xfId="0" applyNumberFormat="1" applyFill="1" applyBorder="1" applyAlignment="1">
      <alignment horizontal="center" vertical="center"/>
    </xf>
    <xf numFmtId="166" fontId="0" fillId="0" borderId="58" xfId="0" applyNumberFormat="1" applyFill="1" applyBorder="1" applyAlignment="1">
      <alignment horizontal="center" vertical="center"/>
    </xf>
    <xf numFmtId="166" fontId="0" fillId="0" borderId="147" xfId="0" applyNumberFormat="1" applyFill="1" applyBorder="1" applyAlignment="1">
      <alignment horizontal="center" vertical="center"/>
    </xf>
    <xf numFmtId="1" fontId="0" fillId="0" borderId="147" xfId="0" applyNumberFormat="1" applyBorder="1" applyAlignment="1">
      <alignment horizontal="center" vertical="center"/>
    </xf>
    <xf numFmtId="166" fontId="0" fillId="0" borderId="192" xfId="0" applyNumberFormat="1" applyFill="1" applyBorder="1" applyAlignment="1">
      <alignment horizontal="center" vertical="center"/>
    </xf>
    <xf numFmtId="0" fontId="21" fillId="0" borderId="193" xfId="0" applyFont="1" applyFill="1" applyBorder="1" applyAlignment="1">
      <alignment horizontal="center" vertical="center"/>
    </xf>
    <xf numFmtId="166" fontId="0" fillId="0" borderId="194" xfId="0" applyNumberFormat="1" applyFill="1" applyBorder="1" applyAlignment="1">
      <alignment horizontal="center" vertical="center"/>
    </xf>
    <xf numFmtId="166" fontId="0" fillId="5" borderId="194" xfId="0" applyNumberFormat="1" applyFill="1" applyBorder="1" applyAlignment="1">
      <alignment horizontal="center" vertical="center"/>
    </xf>
    <xf numFmtId="0" fontId="21" fillId="0" borderId="192" xfId="0" applyFont="1" applyBorder="1" applyAlignment="1">
      <alignment horizontal="center" vertical="center"/>
    </xf>
    <xf numFmtId="165" fontId="0" fillId="0" borderId="193" xfId="0" applyNumberFormat="1" applyBorder="1" applyAlignment="1">
      <alignment horizontal="center" vertical="center"/>
    </xf>
    <xf numFmtId="0" fontId="0" fillId="0" borderId="195" xfId="0" applyBorder="1" applyAlignment="1">
      <alignment vertical="center"/>
    </xf>
    <xf numFmtId="0" fontId="0" fillId="0" borderId="196" xfId="0" applyBorder="1" applyAlignment="1">
      <alignment horizontal="center" vertical="center"/>
    </xf>
    <xf numFmtId="2" fontId="0" fillId="0" borderId="196" xfId="0" applyNumberFormat="1" applyBorder="1" applyAlignment="1">
      <alignment horizontal="center" vertical="center"/>
    </xf>
    <xf numFmtId="0" fontId="0" fillId="3" borderId="196" xfId="0" applyFill="1" applyBorder="1" applyAlignment="1">
      <alignment horizontal="center" vertical="center"/>
    </xf>
    <xf numFmtId="165" fontId="0" fillId="0" borderId="197" xfId="0" applyNumberFormat="1" applyBorder="1" applyAlignment="1">
      <alignment horizontal="center" vertical="center"/>
    </xf>
    <xf numFmtId="166" fontId="0" fillId="0" borderId="198" xfId="0" applyNumberFormat="1" applyFill="1" applyBorder="1" applyAlignment="1">
      <alignment horizontal="center" vertical="center"/>
    </xf>
    <xf numFmtId="166" fontId="0" fillId="0" borderId="199" xfId="0" applyNumberFormat="1" applyFill="1" applyBorder="1" applyAlignment="1">
      <alignment horizontal="center" vertical="center"/>
    </xf>
    <xf numFmtId="0" fontId="21" fillId="0" borderId="200" xfId="0" applyFont="1" applyFill="1" applyBorder="1" applyAlignment="1">
      <alignment horizontal="center" vertical="center"/>
    </xf>
    <xf numFmtId="166" fontId="0" fillId="0" borderId="196" xfId="0" applyNumberFormat="1" applyFill="1" applyBorder="1" applyAlignment="1">
      <alignment horizontal="center" vertical="center"/>
    </xf>
    <xf numFmtId="166" fontId="0" fillId="5" borderId="198" xfId="0" applyNumberFormat="1" applyFill="1" applyBorder="1" applyAlignment="1">
      <alignment horizontal="center" vertical="center"/>
    </xf>
    <xf numFmtId="0" fontId="21" fillId="0" borderId="199" xfId="0" applyFont="1" applyBorder="1" applyAlignment="1">
      <alignment horizontal="center" vertical="center"/>
    </xf>
    <xf numFmtId="165" fontId="0" fillId="0" borderId="200" xfId="0" applyNumberFormat="1" applyBorder="1" applyAlignment="1">
      <alignment horizontal="center" vertical="center"/>
    </xf>
  </cellXfs>
  <cellStyles count="1">
    <cellStyle name="Normální" xfId="0" builtinId="0"/>
  </cellStyles>
  <dxfs count="6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Q44"/>
  <sheetViews>
    <sheetView zoomScale="130" zoomScaleNormal="130" workbookViewId="0">
      <selection activeCell="S39" sqref="S39"/>
    </sheetView>
  </sheetViews>
  <sheetFormatPr defaultColWidth="8.6640625" defaultRowHeight="12.75" customHeight="1" x14ac:dyDescent="0.25"/>
  <cols>
    <col min="1" max="1" width="19.88671875" customWidth="1"/>
    <col min="2" max="2" width="15.33203125" customWidth="1"/>
    <col min="3" max="3" width="7.33203125" customWidth="1"/>
    <col min="4" max="4" width="6" customWidth="1"/>
    <col min="5" max="5" width="7.5546875" style="1" customWidth="1"/>
    <col min="6" max="10" width="4.88671875" customWidth="1"/>
    <col min="11" max="11" width="4.88671875" style="2" customWidth="1"/>
    <col min="12" max="13" width="4.88671875" customWidth="1"/>
    <col min="14" max="14" width="8.109375" customWidth="1"/>
    <col min="15" max="15" width="9.88671875" customWidth="1"/>
    <col min="16" max="16" width="3.109375" customWidth="1"/>
    <col min="17" max="17" width="6.5546875" customWidth="1"/>
  </cols>
  <sheetData>
    <row r="1" spans="1:17" ht="36.75" customHeight="1" x14ac:dyDescent="0.25">
      <c r="A1" s="491" t="s">
        <v>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7" ht="44.25" customHeight="1" x14ac:dyDescent="0.25">
      <c r="A2" s="492" t="s">
        <v>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3"/>
    </row>
    <row r="3" spans="1:17" ht="17.25" customHeight="1" x14ac:dyDescent="0.3">
      <c r="A3" s="493"/>
      <c r="B3" s="493"/>
      <c r="C3" s="493"/>
      <c r="D3" s="493"/>
      <c r="E3" s="493"/>
      <c r="F3" s="494" t="s">
        <v>2</v>
      </c>
      <c r="G3" s="494"/>
      <c r="H3" s="494"/>
      <c r="I3" s="494"/>
      <c r="J3" s="494" t="s">
        <v>3</v>
      </c>
      <c r="K3" s="494"/>
      <c r="L3" s="494"/>
      <c r="M3" s="494"/>
      <c r="N3" s="495"/>
      <c r="O3" s="495"/>
      <c r="P3" s="495"/>
      <c r="Q3" s="5"/>
    </row>
    <row r="4" spans="1:17" ht="16.5" customHeight="1" x14ac:dyDescent="0.3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1"/>
    </row>
    <row r="5" spans="1:17" ht="17.25" customHeight="1" x14ac:dyDescent="0.3">
      <c r="A5" s="490" t="s">
        <v>16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11"/>
    </row>
    <row r="6" spans="1:17" ht="15.75" hidden="1" customHeight="1" x14ac:dyDescent="0.3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17"/>
      <c r="G6" s="18"/>
      <c r="H6" s="18"/>
      <c r="I6" s="19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RANK(N6,N6:N9,0)</f>
        <v>3</v>
      </c>
      <c r="Q6" s="11"/>
    </row>
    <row r="7" spans="1:17" ht="15.75" customHeight="1" x14ac:dyDescent="0.3">
      <c r="A7" s="23" t="s">
        <v>17</v>
      </c>
      <c r="B7" s="24" t="s">
        <v>18</v>
      </c>
      <c r="C7" s="25">
        <v>53.8</v>
      </c>
      <c r="D7" s="26">
        <v>1985</v>
      </c>
      <c r="E7" s="27">
        <f>10^(0.89726074*((LOG((C7/148.026)/LOG(10))*(LOG((C7/148.026)/LOG(10))))))</f>
        <v>1.4905929535993612</v>
      </c>
      <c r="F7" s="28">
        <v>40</v>
      </c>
      <c r="G7" s="29">
        <v>-43</v>
      </c>
      <c r="H7" s="29">
        <v>-43</v>
      </c>
      <c r="I7" s="30">
        <f>IF(MAX(F7:H7)&lt;0,0,MAX(F7:H7))</f>
        <v>40</v>
      </c>
      <c r="J7" s="29">
        <v>55</v>
      </c>
      <c r="K7" s="31">
        <v>-57</v>
      </c>
      <c r="L7" s="29">
        <v>57</v>
      </c>
      <c r="M7" s="32">
        <f>IF(MAX(J7:L7)&lt;0,0,MAX(J7:L7))</f>
        <v>57</v>
      </c>
      <c r="N7" s="33">
        <f>I7+M7</f>
        <v>97</v>
      </c>
      <c r="O7" s="34">
        <f>N7*E7</f>
        <v>144.58751649913805</v>
      </c>
      <c r="P7" s="35">
        <f>RANK(N7,N5:N8,0)</f>
        <v>2</v>
      </c>
      <c r="Q7" s="11"/>
    </row>
    <row r="8" spans="1:17" ht="16.5" customHeight="1" x14ac:dyDescent="0.3">
      <c r="A8" s="36" t="s">
        <v>19</v>
      </c>
      <c r="B8" s="37" t="s">
        <v>18</v>
      </c>
      <c r="C8" s="38">
        <v>55</v>
      </c>
      <c r="D8" s="39">
        <v>1992</v>
      </c>
      <c r="E8" s="27">
        <f>10^(0.89726074*((LOG((C8/148.026)/LOG(10))*(LOG((C8/148.026)/LOG(10))))))</f>
        <v>1.4651580065753265</v>
      </c>
      <c r="F8" s="28">
        <v>-43</v>
      </c>
      <c r="G8" s="29">
        <v>-43</v>
      </c>
      <c r="H8" s="29">
        <v>44</v>
      </c>
      <c r="I8" s="30">
        <f>IF(MAX(F8:H8)&lt;0,0,MAX(F8:H8))</f>
        <v>44</v>
      </c>
      <c r="J8" s="29">
        <v>52</v>
      </c>
      <c r="K8" s="29">
        <v>54</v>
      </c>
      <c r="L8" s="29">
        <v>-56</v>
      </c>
      <c r="M8" s="32">
        <f>IF(MAX(J8:L8)&lt;0,0,MAX(J8:L8))</f>
        <v>54</v>
      </c>
      <c r="N8" s="33">
        <f>I8+M8</f>
        <v>98</v>
      </c>
      <c r="O8" s="34">
        <f>N8*E8</f>
        <v>143.58548464438201</v>
      </c>
      <c r="P8" s="35">
        <f>RANK(N8,N6:N9,0)</f>
        <v>1</v>
      </c>
      <c r="Q8" s="11"/>
    </row>
    <row r="9" spans="1:17" ht="16.5" hidden="1" customHeight="1" x14ac:dyDescent="0.3">
      <c r="A9" s="40"/>
      <c r="B9" s="41"/>
      <c r="C9" s="42">
        <v>59.6</v>
      </c>
      <c r="D9" s="41"/>
      <c r="E9" s="43">
        <f>10^(0.794358141*((LOG((C9/174.393)/LOG(10))*(LOG((C9/174.393)/LOG(10))))))</f>
        <v>1.4883636694761329</v>
      </c>
      <c r="F9" s="44"/>
      <c r="G9" s="45"/>
      <c r="H9" s="45"/>
      <c r="I9" s="46">
        <f>IF(MAX(F9:H9)&lt;0,0,MAX(F9:H9))</f>
        <v>0</v>
      </c>
      <c r="J9" s="47"/>
      <c r="K9" s="45"/>
      <c r="L9" s="45"/>
      <c r="M9" s="46">
        <f>IF(MAX(J9:L9)&lt;0,0,MAX(J9:L9))</f>
        <v>0</v>
      </c>
      <c r="N9" s="48">
        <f>I9+M9</f>
        <v>0</v>
      </c>
      <c r="O9" s="49">
        <f>N9*E9</f>
        <v>0</v>
      </c>
      <c r="P9" s="22">
        <f>RANK(N9,N6:N9,0)</f>
        <v>3</v>
      </c>
      <c r="Q9" s="11"/>
    </row>
    <row r="10" spans="1:17" ht="17.25" hidden="1" customHeight="1" x14ac:dyDescent="0.3">
      <c r="A10" s="489" t="s">
        <v>20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11"/>
    </row>
    <row r="11" spans="1:17" ht="16.5" hidden="1" customHeight="1" x14ac:dyDescent="0.3">
      <c r="A11" s="50"/>
      <c r="B11" s="51"/>
      <c r="C11" s="42">
        <v>61</v>
      </c>
      <c r="D11" s="15"/>
      <c r="E11" s="41">
        <f>10^(0.794358141*((LOG((C11/174.393)/LOG(10))*(LOG((C11/174.393)/LOG(10))))))</f>
        <v>1.4632549677285687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RANK(N11,N11:N13,0)</f>
        <v>1</v>
      </c>
      <c r="Q11" s="52"/>
    </row>
    <row r="12" spans="1:17" ht="16.5" hidden="1" customHeight="1" x14ac:dyDescent="0.3">
      <c r="A12" s="53"/>
      <c r="B12" s="41"/>
      <c r="C12" s="42">
        <v>56</v>
      </c>
      <c r="D12" s="41">
        <v>2000</v>
      </c>
      <c r="E12" s="41">
        <f>10^(0.794358141*((LOG((C12/174.393)/LOG(10))*(LOG((C12/174.393)/LOG(10))))))</f>
        <v>1.5607564739647632</v>
      </c>
      <c r="F12" s="47"/>
      <c r="G12" s="45"/>
      <c r="H12" s="45"/>
      <c r="I12" s="46">
        <f>IF(MAX(F12:H12)&lt;0,0,MAX(F12:H12))</f>
        <v>0</v>
      </c>
      <c r="J12" s="47"/>
      <c r="K12" s="45"/>
      <c r="L12" s="45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22">
        <f>RANK(N12,N11:N13,0)</f>
        <v>1</v>
      </c>
      <c r="Q12" s="52"/>
    </row>
    <row r="13" spans="1:17" ht="16.5" hidden="1" customHeight="1" x14ac:dyDescent="0.3">
      <c r="A13" s="54"/>
      <c r="B13" s="51"/>
      <c r="C13" s="55">
        <v>59.6</v>
      </c>
      <c r="D13" s="51"/>
      <c r="E13" s="51">
        <f>10^(0.794358141*((LOG((C13/174.393)/LOG(10))*(LOG((C13/174.393)/LOG(10))))))</f>
        <v>1.4883636694761329</v>
      </c>
      <c r="F13" s="56"/>
      <c r="G13" s="57"/>
      <c r="H13" s="57"/>
      <c r="I13" s="58">
        <f>IF(MAX(F13:H13)&lt;0,0,MAX(F13:H13))</f>
        <v>0</v>
      </c>
      <c r="J13" s="59"/>
      <c r="K13" s="57"/>
      <c r="L13" s="57"/>
      <c r="M13" s="58">
        <f>IF(MAX(J13:L13)&lt;0,0,MAX(J13:L13))</f>
        <v>0</v>
      </c>
      <c r="N13" s="60">
        <f>I13+M13</f>
        <v>0</v>
      </c>
      <c r="O13" s="61">
        <f>N13*E13</f>
        <v>0</v>
      </c>
      <c r="P13" s="62">
        <f>RANK(N13,N11:N13,0)</f>
        <v>1</v>
      </c>
      <c r="Q13" s="52"/>
    </row>
    <row r="14" spans="1:17" ht="17.25" customHeight="1" x14ac:dyDescent="0.3">
      <c r="A14" s="490" t="s">
        <v>21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52"/>
    </row>
    <row r="15" spans="1:17" ht="15.75" hidden="1" customHeight="1" x14ac:dyDescent="0.3">
      <c r="A15" s="63"/>
      <c r="B15" s="64"/>
      <c r="C15" s="14">
        <v>68.099999999999994</v>
      </c>
      <c r="D15" s="15">
        <v>1998</v>
      </c>
      <c r="E15" s="16">
        <f>10^(0.794358141*((LOG((C15/174.393)/LOG(10))*(LOG((C15/174.393)/LOG(10))))))</f>
        <v>1.356687174669762</v>
      </c>
      <c r="F15" s="17"/>
      <c r="G15" s="18"/>
      <c r="H15" s="18"/>
      <c r="I15" s="19">
        <f>IF(MAX(F15:H15)&lt;0,0,MAX(F15:H15))</f>
        <v>0</v>
      </c>
      <c r="J15" s="17"/>
      <c r="K15" s="18"/>
      <c r="L15" s="1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22">
        <f>RANK(N15,N15:N18,0)</f>
        <v>2</v>
      </c>
      <c r="Q15" s="52"/>
    </row>
    <row r="16" spans="1:17" ht="16.5" customHeight="1" x14ac:dyDescent="0.3">
      <c r="A16" s="65" t="s">
        <v>22</v>
      </c>
      <c r="B16" s="66" t="s">
        <v>23</v>
      </c>
      <c r="C16" s="67">
        <v>63.8</v>
      </c>
      <c r="D16" s="66">
        <v>1988</v>
      </c>
      <c r="E16" s="68">
        <f>10^(0.89726074*((LOG((C16/148.026)/LOG(10))*(LOG((C16/148.026)/LOG(10))))))</f>
        <v>1.3178823760507326</v>
      </c>
      <c r="F16" s="69">
        <v>30</v>
      </c>
      <c r="G16" s="70">
        <v>34</v>
      </c>
      <c r="H16" s="70">
        <v>36</v>
      </c>
      <c r="I16" s="71">
        <f>IF(MAX(F16:H16)&lt;0,0,MAX(F16:H16))</f>
        <v>36</v>
      </c>
      <c r="J16" s="70">
        <v>40</v>
      </c>
      <c r="K16" s="70">
        <v>45</v>
      </c>
      <c r="L16" s="70">
        <v>48</v>
      </c>
      <c r="M16" s="72">
        <f>IF(MAX(J16:L16)&lt;0,0,MAX(J16:L16))</f>
        <v>48</v>
      </c>
      <c r="N16" s="73">
        <f>I16+M16</f>
        <v>84</v>
      </c>
      <c r="O16" s="74">
        <f>N16*E16</f>
        <v>110.70211958826154</v>
      </c>
      <c r="P16" s="75">
        <f>RANK(N16,N15:N18,0)</f>
        <v>1</v>
      </c>
      <c r="Q16" s="52"/>
    </row>
    <row r="17" spans="1:17" ht="16.5" hidden="1" customHeight="1" x14ac:dyDescent="0.3">
      <c r="A17" s="76"/>
      <c r="B17" s="64"/>
      <c r="C17" s="14">
        <v>60</v>
      </c>
      <c r="D17" s="64">
        <v>2000</v>
      </c>
      <c r="E17" s="16">
        <f>10^(0.794358141*((LOG((C17/174.393)/LOG(10))*(LOG((C17/174.393)/LOG(10))))))</f>
        <v>1.4810297176114258</v>
      </c>
      <c r="F17" s="17"/>
      <c r="G17" s="18"/>
      <c r="H17" s="18"/>
      <c r="I17" s="19">
        <f>IF(MAX(F17:H17)&lt;0,0,MAX(F17:H17))</f>
        <v>0</v>
      </c>
      <c r="J17" s="17"/>
      <c r="K17" s="18"/>
      <c r="L17" s="18"/>
      <c r="M17" s="19">
        <f>IF(MAX(J17:L17)&lt;0,0,MAX(J17:L17))</f>
        <v>0</v>
      </c>
      <c r="N17" s="20">
        <f>I17+M17</f>
        <v>0</v>
      </c>
      <c r="O17" s="77">
        <f>N17*E17</f>
        <v>0</v>
      </c>
      <c r="P17" s="35">
        <f>RANK(N17,N15:N18,0)</f>
        <v>2</v>
      </c>
      <c r="Q17" s="52"/>
    </row>
    <row r="18" spans="1:17" ht="15.6" hidden="1" customHeight="1" x14ac:dyDescent="0.3">
      <c r="A18" s="50"/>
      <c r="B18" s="51"/>
      <c r="C18" s="55">
        <v>62</v>
      </c>
      <c r="D18" s="51"/>
      <c r="E18" s="78">
        <f>10^(0.794358141*((LOG((C18/174.393)/LOG(10))*(LOG((C18/174.393)/LOG(10))))))</f>
        <v>1.4462434115461982</v>
      </c>
      <c r="F18" s="56"/>
      <c r="G18" s="57"/>
      <c r="H18" s="57"/>
      <c r="I18" s="58">
        <f>IF(MAX(F18:H18)&lt;0,0,MAX(F18:H18))</f>
        <v>0</v>
      </c>
      <c r="J18" s="59"/>
      <c r="K18" s="57"/>
      <c r="L18" s="57"/>
      <c r="M18" s="58">
        <f>IF(MAX(J18:L18)&lt;0,0,MAX(J18:L18))</f>
        <v>0</v>
      </c>
      <c r="N18" s="60">
        <f>I18+M18</f>
        <v>0</v>
      </c>
      <c r="O18" s="61">
        <f>N18*E18</f>
        <v>0</v>
      </c>
      <c r="P18" s="62">
        <f>RANK(N18,N15:N18,0)</f>
        <v>2</v>
      </c>
      <c r="Q18" s="52"/>
    </row>
    <row r="19" spans="1:17" ht="17.25" customHeight="1" x14ac:dyDescent="0.3">
      <c r="A19" s="490" t="s">
        <v>24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52"/>
    </row>
    <row r="20" spans="1:17" ht="15.75" hidden="1" customHeight="1" x14ac:dyDescent="0.3">
      <c r="A20" s="79"/>
      <c r="B20" s="64"/>
      <c r="C20" s="14">
        <v>72.7</v>
      </c>
      <c r="D20" s="64"/>
      <c r="E20" s="16">
        <f>10^(0.794358141*((LOG((C20/174.393)/LOG(10))*(LOG((C20/174.393)/LOG(10))))))</f>
        <v>1.3022731257935971</v>
      </c>
      <c r="F20" s="80"/>
      <c r="G20" s="18"/>
      <c r="H20" s="18"/>
      <c r="I20" s="19">
        <f>IF(MAX(F20:H20)&lt;0,0,MAX(F20:H20))</f>
        <v>0</v>
      </c>
      <c r="J20" s="18"/>
      <c r="K20" s="18"/>
      <c r="L20" s="18"/>
      <c r="M20" s="19">
        <f>IF(MAX(J20:L20)&lt;0,0,MAX(J20:L20))</f>
        <v>0</v>
      </c>
      <c r="N20" s="20">
        <f>I20+M20</f>
        <v>0</v>
      </c>
      <c r="O20" s="21">
        <f>N20*E20</f>
        <v>0</v>
      </c>
      <c r="P20" s="22">
        <f>RANK(N20,N20:N23,0)</f>
        <v>1</v>
      </c>
      <c r="Q20" s="52"/>
    </row>
    <row r="21" spans="1:17" ht="16.5" customHeight="1" x14ac:dyDescent="0.3">
      <c r="A21" s="65" t="s">
        <v>25</v>
      </c>
      <c r="B21" s="66" t="s">
        <v>18</v>
      </c>
      <c r="C21" s="67">
        <v>71</v>
      </c>
      <c r="D21" s="66">
        <v>1993</v>
      </c>
      <c r="E21" s="68">
        <f>10^(0.89726074*((LOG((C21/148.026)/LOG(10))*(LOG((C21/148.026)/LOG(10))))))</f>
        <v>1.2341039845463153</v>
      </c>
      <c r="F21" s="69">
        <v>-60</v>
      </c>
      <c r="G21" s="70">
        <v>-60</v>
      </c>
      <c r="H21" s="70">
        <v>-67</v>
      </c>
      <c r="I21" s="81">
        <f>IF(MAX(F21:H21)&lt;0,0,MAX(F21:H21))</f>
        <v>0</v>
      </c>
      <c r="J21" s="82" t="s">
        <v>26</v>
      </c>
      <c r="K21" s="70" t="s">
        <v>26</v>
      </c>
      <c r="L21" s="70" t="s">
        <v>26</v>
      </c>
      <c r="M21" s="81">
        <f>IF(MAX(J21:L21)&lt;0,0,MAX(J21:L21))</f>
        <v>0</v>
      </c>
      <c r="N21" s="83">
        <f>I21+M21</f>
        <v>0</v>
      </c>
      <c r="O21" s="84">
        <f>N21*E21</f>
        <v>0</v>
      </c>
      <c r="P21" s="75" t="s">
        <v>27</v>
      </c>
      <c r="Q21" s="52"/>
    </row>
    <row r="22" spans="1:17" ht="16.5" hidden="1" customHeight="1" x14ac:dyDescent="0.3">
      <c r="A22" s="85"/>
      <c r="B22" s="64"/>
      <c r="C22" s="14">
        <v>30</v>
      </c>
      <c r="D22" s="64">
        <v>2000</v>
      </c>
      <c r="E22" s="16">
        <f>10^(0.794358141*((LOG((C22/174.393)/LOG(10))*(LOG((C22/174.393)/LOG(10))))))</f>
        <v>2.9117814397877648</v>
      </c>
      <c r="F22" s="80"/>
      <c r="G22" s="18"/>
      <c r="H22" s="18"/>
      <c r="I22" s="19">
        <f>IF(MAX(F22:H22)&lt;0,0,MAX(F22:H22))</f>
        <v>0</v>
      </c>
      <c r="J22" s="18"/>
      <c r="K22" s="18"/>
      <c r="L22" s="18"/>
      <c r="M22" s="19">
        <f>IF(MAX(J22:L22)&lt;0,0,MAX(J22:L22))</f>
        <v>0</v>
      </c>
      <c r="N22" s="20">
        <f>I22+M22</f>
        <v>0</v>
      </c>
      <c r="O22" s="21">
        <f>N22*E22</f>
        <v>0</v>
      </c>
      <c r="P22" s="22">
        <f>RANK(N22,N20:N23,0)</f>
        <v>1</v>
      </c>
      <c r="Q22" s="52"/>
    </row>
    <row r="23" spans="1:17" ht="16.5" hidden="1" customHeight="1" x14ac:dyDescent="0.3">
      <c r="A23" s="86"/>
      <c r="B23" s="51"/>
      <c r="C23" s="55">
        <v>72.2</v>
      </c>
      <c r="D23" s="51"/>
      <c r="E23" s="78">
        <f>10^(0.794358141*((LOG((C23/174.393)/LOG(10))*(LOG((C23/174.393)/LOG(10))))))</f>
        <v>1.3077316748012733</v>
      </c>
      <c r="F23" s="56"/>
      <c r="G23" s="57"/>
      <c r="H23" s="57"/>
      <c r="I23" s="58">
        <f>IF(MAX(F23:H23)&lt;0,0,MAX(F23:H23))</f>
        <v>0</v>
      </c>
      <c r="J23" s="57"/>
      <c r="K23" s="57"/>
      <c r="L23" s="57"/>
      <c r="M23" s="58">
        <f>IF(MAX(J23:L23)&lt;0,0,MAX(J23:L23))</f>
        <v>0</v>
      </c>
      <c r="N23" s="60">
        <f>I23+M23</f>
        <v>0</v>
      </c>
      <c r="O23" s="61">
        <f>N23*E23</f>
        <v>0</v>
      </c>
      <c r="P23" s="62">
        <f>RANK(N23,N20:N23,0)</f>
        <v>1</v>
      </c>
      <c r="Q23" s="52"/>
    </row>
    <row r="24" spans="1:17" ht="17.25" customHeight="1" x14ac:dyDescent="0.3">
      <c r="A24" s="490" t="s">
        <v>28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52"/>
    </row>
    <row r="25" spans="1:17" s="97" customFormat="1" ht="15.75" customHeight="1" x14ac:dyDescent="0.3">
      <c r="A25" s="87" t="s">
        <v>29</v>
      </c>
      <c r="B25" s="88" t="s">
        <v>18</v>
      </c>
      <c r="C25" s="89">
        <v>75.099999999999994</v>
      </c>
      <c r="D25" s="90">
        <v>1991</v>
      </c>
      <c r="E25" s="91">
        <f>10^(0.89726074*((LOG((C25/148.026)/LOG(10))*(LOG((C25/148.026)/LOG(10))))))</f>
        <v>1.1965321135441158</v>
      </c>
      <c r="F25" s="92">
        <v>40</v>
      </c>
      <c r="G25" s="93">
        <v>43</v>
      </c>
      <c r="H25" s="93">
        <v>-45</v>
      </c>
      <c r="I25" s="94">
        <f>IF(MAX(F25:H25)&lt;0,0,MAX(F25:H25))</f>
        <v>43</v>
      </c>
      <c r="J25" s="92">
        <v>55</v>
      </c>
      <c r="K25" s="93">
        <v>-60</v>
      </c>
      <c r="L25" s="93">
        <v>60</v>
      </c>
      <c r="M25" s="95">
        <f>IF(MAX(J25:L25)&lt;0,0,MAX(J25:L25))</f>
        <v>60</v>
      </c>
      <c r="N25" s="20">
        <f>I25+M25</f>
        <v>103</v>
      </c>
      <c r="O25" s="77">
        <f>N25*E25</f>
        <v>123.24280769504392</v>
      </c>
      <c r="P25" s="35">
        <f>RANK(N25,N25:N28,0)</f>
        <v>2</v>
      </c>
      <c r="Q25" s="96"/>
    </row>
    <row r="26" spans="1:17" s="97" customFormat="1" ht="16.5" customHeight="1" x14ac:dyDescent="0.3">
      <c r="A26" s="98" t="s">
        <v>30</v>
      </c>
      <c r="B26" s="99" t="s">
        <v>18</v>
      </c>
      <c r="C26" s="100">
        <v>109</v>
      </c>
      <c r="D26" s="101">
        <v>1983</v>
      </c>
      <c r="E26" s="68">
        <f>10^(0.89726074*((LOG((C26/148.026)/LOG(10))*(LOG((C26/148.026)/LOG(10))))))</f>
        <v>1.0371713966957028</v>
      </c>
      <c r="F26" s="69">
        <v>50</v>
      </c>
      <c r="G26" s="70">
        <v>55</v>
      </c>
      <c r="H26" s="70">
        <v>57</v>
      </c>
      <c r="I26" s="81">
        <f>IF(MAX(F26:H26)&lt;0,0,MAX(F26:H26))</f>
        <v>57</v>
      </c>
      <c r="J26" s="69">
        <v>65</v>
      </c>
      <c r="K26" s="70">
        <v>72</v>
      </c>
      <c r="L26" s="70">
        <v>75</v>
      </c>
      <c r="M26" s="72">
        <f>IF(MAX(J26:L26)&lt;0,0,MAX(J26:L26))</f>
        <v>75</v>
      </c>
      <c r="N26" s="73">
        <f>I26+M26</f>
        <v>132</v>
      </c>
      <c r="O26" s="74">
        <f>N26*E26</f>
        <v>136.90662436383278</v>
      </c>
      <c r="P26" s="102">
        <f>RANK(N26,N25:N28,0)</f>
        <v>1</v>
      </c>
      <c r="Q26" s="96"/>
    </row>
    <row r="27" spans="1:17" s="97" customFormat="1" ht="15.75" hidden="1" customHeight="1" x14ac:dyDescent="0.3">
      <c r="A27" s="85"/>
      <c r="B27" s="64"/>
      <c r="C27" s="14">
        <v>75</v>
      </c>
      <c r="D27" s="64">
        <v>1999</v>
      </c>
      <c r="E27" s="16">
        <f>10^(0.794358141*((LOG((C27/174.393)/LOG(10))*(LOG((C27/174.393)/LOG(10))))))</f>
        <v>1.2784425484161912</v>
      </c>
      <c r="F27" s="103"/>
      <c r="G27" s="103"/>
      <c r="H27" s="103"/>
      <c r="I27" s="19">
        <f>IF(MAX(F27:H27)&lt;0,0,MAX(F27:H27))</f>
        <v>0</v>
      </c>
      <c r="J27" s="103"/>
      <c r="K27" s="103"/>
      <c r="L27" s="103"/>
      <c r="M27" s="19">
        <f>IF(MAX(J27:L27)&lt;0,0,MAX(J27:L27))</f>
        <v>0</v>
      </c>
      <c r="N27" s="20">
        <f>I27+M27</f>
        <v>0</v>
      </c>
      <c r="O27" s="77">
        <f>N27*E27</f>
        <v>0</v>
      </c>
      <c r="P27" s="35">
        <f>RANK(N27,N25:N28,0)</f>
        <v>3</v>
      </c>
      <c r="Q27" s="96"/>
    </row>
    <row r="28" spans="1:17" ht="16.5" hidden="1" customHeight="1" x14ac:dyDescent="0.3">
      <c r="A28" s="40"/>
      <c r="B28" s="41"/>
      <c r="C28" s="42">
        <v>70</v>
      </c>
      <c r="D28" s="104">
        <v>2000</v>
      </c>
      <c r="E28" s="43">
        <f>10^(0.794358141*((LOG((C28/174.393)/LOG(10))*(LOG((C28/174.393)/LOG(10))))))</f>
        <v>1.3330283168520434</v>
      </c>
      <c r="F28" s="29"/>
      <c r="G28" s="29"/>
      <c r="H28" s="29"/>
      <c r="I28" s="46">
        <f>IF(MAX(F28:H28)&lt;0,0,MAX(F28:H28))</f>
        <v>0</v>
      </c>
      <c r="J28" s="29"/>
      <c r="K28" s="29"/>
      <c r="L28" s="29"/>
      <c r="M28" s="46">
        <f>IF(MAX(J28:L28)&lt;0,0,MAX(J28:L28))</f>
        <v>0</v>
      </c>
      <c r="N28" s="48">
        <f>I28+M28</f>
        <v>0</v>
      </c>
      <c r="O28" s="105">
        <f>N28*E28</f>
        <v>0</v>
      </c>
      <c r="P28" s="35">
        <f>RANK(N28,N25:N28,0)</f>
        <v>3</v>
      </c>
      <c r="Q28" s="52"/>
    </row>
    <row r="29" spans="1:17" ht="16.5" hidden="1" customHeight="1" x14ac:dyDescent="0.3">
      <c r="A29" s="489" t="s">
        <v>31</v>
      </c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52"/>
    </row>
    <row r="30" spans="1:17" ht="15.75" hidden="1" customHeight="1" x14ac:dyDescent="0.3">
      <c r="A30" s="53"/>
      <c r="B30" s="41"/>
      <c r="C30" s="42">
        <v>83.4</v>
      </c>
      <c r="D30" s="41">
        <v>1997</v>
      </c>
      <c r="E30" s="43">
        <f>10^(0.794358141*((LOG((C30/174.393)/LOG(10))*(LOG((C30/174.393)/LOG(10))))))</f>
        <v>1.2064988786706048</v>
      </c>
      <c r="F30" s="45"/>
      <c r="G30" s="45"/>
      <c r="H30" s="45"/>
      <c r="I30" s="46">
        <f>IF(MAX(F30:H30)&lt;0,0,MAX(F30:H30))</f>
        <v>0</v>
      </c>
      <c r="J30" s="45"/>
      <c r="K30" s="45"/>
      <c r="L30" s="45"/>
      <c r="M30" s="46">
        <f>IF(MAX(J30:L30)&lt;0,0,MAX(J30:L30))</f>
        <v>0</v>
      </c>
      <c r="N30" s="48">
        <f>I30+M30</f>
        <v>0</v>
      </c>
      <c r="O30" s="105">
        <f>N30*E30</f>
        <v>0</v>
      </c>
      <c r="P30" s="35">
        <f>RANK(N30,N30:N32,0)</f>
        <v>1</v>
      </c>
      <c r="Q30" s="52"/>
    </row>
    <row r="31" spans="1:17" ht="15.75" hidden="1" customHeight="1" x14ac:dyDescent="0.3">
      <c r="A31" s="40"/>
      <c r="B31" s="41"/>
      <c r="C31" s="42">
        <v>78</v>
      </c>
      <c r="D31" s="41">
        <v>1999</v>
      </c>
      <c r="E31" s="43">
        <f>10^(0.794358141*((LOG((C31/174.393)/LOG(10))*(LOG((C31/174.393)/LOG(10))))))</f>
        <v>1.2502436276010762</v>
      </c>
      <c r="F31" s="45"/>
      <c r="G31" s="45"/>
      <c r="H31" s="45"/>
      <c r="I31" s="46">
        <f>IF(MAX(F31:H31)&lt;0,0,MAX(F31:H31))</f>
        <v>0</v>
      </c>
      <c r="J31" s="45"/>
      <c r="K31" s="45"/>
      <c r="L31" s="45"/>
      <c r="M31" s="46">
        <f>IF(MAX(J31:L31)&lt;0,0,MAX(J31:L31))</f>
        <v>0</v>
      </c>
      <c r="N31" s="48">
        <f>I31+M31</f>
        <v>0</v>
      </c>
      <c r="O31" s="105">
        <f>N31*E31</f>
        <v>0</v>
      </c>
      <c r="P31" s="35">
        <f>RANK(N31,N30:N32,0)</f>
        <v>1</v>
      </c>
      <c r="Q31" s="52"/>
    </row>
    <row r="32" spans="1:17" ht="15.75" hidden="1" customHeight="1" x14ac:dyDescent="0.3">
      <c r="A32" s="53"/>
      <c r="B32" s="41"/>
      <c r="C32" s="42">
        <v>56</v>
      </c>
      <c r="D32" s="41"/>
      <c r="E32" s="43">
        <f>10^(0.794358141*((LOG((C32/174.393)/LOG(10))*(LOG((C32/174.393)/LOG(10))))))</f>
        <v>1.5607564739647632</v>
      </c>
      <c r="F32" s="45"/>
      <c r="G32" s="45"/>
      <c r="H32" s="45"/>
      <c r="I32" s="46">
        <f>IF(MAX(F32:H32)&lt;0,0,MAX(F32:H32))</f>
        <v>0</v>
      </c>
      <c r="J32" s="45"/>
      <c r="K32" s="45"/>
      <c r="L32" s="45"/>
      <c r="M32" s="46">
        <f>IF(MAX(J32:L32)&lt;0,0,MAX(J32:L32))</f>
        <v>0</v>
      </c>
      <c r="N32" s="48">
        <f>I32+M32</f>
        <v>0</v>
      </c>
      <c r="O32" s="49">
        <f>N32*E32</f>
        <v>0</v>
      </c>
      <c r="P32" s="22">
        <f>RANK(N32,N30:N32,0)</f>
        <v>1</v>
      </c>
      <c r="Q32" s="52"/>
    </row>
    <row r="33" spans="1:17" ht="16.5" hidden="1" customHeight="1" x14ac:dyDescent="0.25">
      <c r="A33" s="489" t="s">
        <v>32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106"/>
    </row>
    <row r="34" spans="1:17" ht="15.75" hidden="1" customHeight="1" x14ac:dyDescent="0.3">
      <c r="A34" s="107"/>
      <c r="B34" s="41"/>
      <c r="C34" s="41">
        <v>60</v>
      </c>
      <c r="D34" s="41"/>
      <c r="E34" s="41">
        <f>10^(0.794358141*((LOG((C34/174.393)/LOG(10))*(LOG((C34/174.393)/LOG(10))))))</f>
        <v>1.4810297176114258</v>
      </c>
      <c r="F34" s="108"/>
      <c r="G34" s="108"/>
      <c r="H34" s="108"/>
      <c r="I34" s="46">
        <f>IF(MAX(F34:H34)&lt;0,0,MAX(F34:H34))</f>
        <v>0</v>
      </c>
      <c r="J34" s="108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RANK(N34,N34:N35,0)</f>
        <v>1</v>
      </c>
      <c r="Q34" s="52"/>
    </row>
    <row r="35" spans="1:17" ht="15.75" hidden="1" customHeight="1" x14ac:dyDescent="0.3">
      <c r="A35" s="40"/>
      <c r="B35" s="41"/>
      <c r="C35" s="41">
        <v>30</v>
      </c>
      <c r="D35" s="41"/>
      <c r="E35" s="41">
        <f>10^(0.794358141*((LOG((C35/174.393)/LOG(10))*(LOG((C35/174.393)/LOG(10))))))</f>
        <v>2.9117814397877648</v>
      </c>
      <c r="F35" s="108"/>
      <c r="G35" s="108"/>
      <c r="H35" s="45"/>
      <c r="I35" s="46">
        <f>IF(MAX(F35:H35)&lt;0,0,MAX(F35:H35))</f>
        <v>0</v>
      </c>
      <c r="J35" s="110"/>
      <c r="K35" s="108"/>
      <c r="L35" s="108"/>
      <c r="M35" s="46">
        <f>IF(MAX(J35:L35)&lt;0,0,MAX(J35:L35))</f>
        <v>0</v>
      </c>
      <c r="N35" s="109">
        <f>I35+M35</f>
        <v>0</v>
      </c>
      <c r="O35" s="49">
        <f>N35*E35</f>
        <v>0</v>
      </c>
      <c r="P35" s="22">
        <f>RANK(N35,N34:N35,0)</f>
        <v>1</v>
      </c>
    </row>
    <row r="36" spans="1:17" ht="16.5" hidden="1" customHeight="1" x14ac:dyDescent="0.25">
      <c r="A36" s="489" t="s">
        <v>33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</row>
    <row r="37" spans="1:17" ht="15.75" hidden="1" customHeight="1" x14ac:dyDescent="0.3">
      <c r="A37" s="40"/>
      <c r="B37" s="41"/>
      <c r="C37" s="41">
        <v>75</v>
      </c>
      <c r="D37" s="41"/>
      <c r="E37" s="41">
        <f>10^(0.794358141*((LOG((C37/174.393)/LOG(10))*(LOG((C37/174.393)/LOG(10))))))</f>
        <v>1.2784425484161912</v>
      </c>
      <c r="F37" s="111"/>
      <c r="G37" s="108"/>
      <c r="H37" s="108"/>
      <c r="I37" s="46">
        <f>IF(MAX(F37:H37)&lt;0,0,MAX(F37:H37))</f>
        <v>0</v>
      </c>
      <c r="J37" s="110"/>
      <c r="K37" s="108"/>
      <c r="L37" s="45"/>
      <c r="M37" s="46">
        <f>IF(MAX(J37:L37)&lt;0,0,MAX(J37:L37))</f>
        <v>0</v>
      </c>
      <c r="N37" s="109">
        <f>I37+M37</f>
        <v>0</v>
      </c>
      <c r="O37" s="49">
        <f>N37*E37</f>
        <v>0</v>
      </c>
      <c r="P37" s="22">
        <f>RANK(N37,N37:N38,0)</f>
        <v>1</v>
      </c>
    </row>
    <row r="38" spans="1:17" ht="16.5" hidden="1" customHeight="1" x14ac:dyDescent="0.3">
      <c r="A38" s="112"/>
      <c r="B38" s="113"/>
      <c r="C38" s="113">
        <v>100</v>
      </c>
      <c r="D38" s="113"/>
      <c r="E38" s="113">
        <f>10^(0.794358141*((LOG((C38/174.393)/LOG(10))*(LOG((C38/174.393)/LOG(10))))))</f>
        <v>1.1126021632711198</v>
      </c>
      <c r="F38" s="114"/>
      <c r="G38" s="115"/>
      <c r="H38" s="115"/>
      <c r="I38" s="72">
        <f>IF(MAX(F38:H38)&lt;0,0,MAX(F38:H38))</f>
        <v>0</v>
      </c>
      <c r="J38" s="116"/>
      <c r="K38" s="115"/>
      <c r="L38" s="117"/>
      <c r="M38" s="72">
        <f>IF(MAX(J38:L38)&lt;0,0,MAX(J38:L38))</f>
        <v>0</v>
      </c>
      <c r="N38" s="118">
        <f>I38+M38</f>
        <v>0</v>
      </c>
      <c r="O38" s="119">
        <f>N38*E38</f>
        <v>0</v>
      </c>
      <c r="P38" s="120">
        <f>RANK(N38,N37:N38,0)</f>
        <v>1</v>
      </c>
    </row>
    <row r="39" spans="1:17" ht="16.5" customHeight="1" x14ac:dyDescent="0.3">
      <c r="A39" s="121"/>
      <c r="B39" s="122"/>
      <c r="C39" s="122"/>
      <c r="D39" s="122"/>
      <c r="E39" s="123"/>
      <c r="F39" s="122"/>
    </row>
    <row r="40" spans="1:17" ht="19.5" customHeight="1" x14ac:dyDescent="0.3">
      <c r="A40" s="124"/>
      <c r="B40" s="124"/>
      <c r="C40" s="124"/>
      <c r="D40" s="124"/>
      <c r="E40" s="125"/>
      <c r="F40" s="124"/>
      <c r="G40" s="124"/>
      <c r="H40" s="124"/>
      <c r="I40" s="124"/>
      <c r="J40" s="124"/>
      <c r="K40" s="126"/>
    </row>
    <row r="41" spans="1:17" ht="15.75" customHeight="1" x14ac:dyDescent="0.25">
      <c r="A41" s="127"/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7" ht="15.75" customHeight="1" x14ac:dyDescent="0.3">
      <c r="A42" s="121" t="s">
        <v>34</v>
      </c>
    </row>
    <row r="43" spans="1:17" ht="15.75" customHeight="1" x14ac:dyDescent="0.3">
      <c r="A43" s="121"/>
    </row>
    <row r="44" spans="1:17" ht="15.75" customHeight="1" x14ac:dyDescent="0.3">
      <c r="A44" s="121" t="s">
        <v>35</v>
      </c>
    </row>
  </sheetData>
  <sheetProtection selectLockedCells="1" selectUnlockedCells="1"/>
  <mergeCells count="14">
    <mergeCell ref="A1:P1"/>
    <mergeCell ref="A2:P2"/>
    <mergeCell ref="A3:E3"/>
    <mergeCell ref="F3:I3"/>
    <mergeCell ref="J3:M3"/>
    <mergeCell ref="N3:P3"/>
    <mergeCell ref="A33:P33"/>
    <mergeCell ref="A36:P36"/>
    <mergeCell ref="A5:P5"/>
    <mergeCell ref="A10:P10"/>
    <mergeCell ref="A14:P14"/>
    <mergeCell ref="A19:P19"/>
    <mergeCell ref="A24:P24"/>
    <mergeCell ref="A29:P29"/>
  </mergeCells>
  <pageMargins left="1.1812499999999999" right="0.78749999999999998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R47"/>
  <sheetViews>
    <sheetView zoomScale="130" zoomScaleNormal="130" workbookViewId="0">
      <selection activeCell="U27" sqref="U27"/>
    </sheetView>
  </sheetViews>
  <sheetFormatPr defaultColWidth="8.6640625" defaultRowHeight="12.75" customHeight="1" x14ac:dyDescent="0.25"/>
  <cols>
    <col min="1" max="1" width="15.5546875" customWidth="1"/>
    <col min="2" max="2" width="12.44140625" customWidth="1"/>
    <col min="3" max="3" width="7.33203125" customWidth="1"/>
    <col min="4" max="4" width="6" customWidth="1"/>
    <col min="5" max="5" width="8.33203125" style="1" customWidth="1"/>
    <col min="6" max="6" width="4.5546875" customWidth="1"/>
    <col min="7" max="10" width="4.88671875" customWidth="1"/>
    <col min="11" max="11" width="4.88671875" style="2" customWidth="1"/>
    <col min="12" max="13" width="4.88671875" customWidth="1"/>
    <col min="14" max="14" width="8.109375" customWidth="1"/>
    <col min="15" max="15" width="9.88671875" customWidth="1"/>
    <col min="16" max="16" width="3.109375" customWidth="1"/>
    <col min="17" max="17" width="5.33203125" customWidth="1"/>
  </cols>
  <sheetData>
    <row r="1" spans="1:17" ht="33" customHeight="1" x14ac:dyDescent="0.25">
      <c r="A1" s="491" t="s">
        <v>36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7" ht="36.75" customHeight="1" x14ac:dyDescent="0.25">
      <c r="A2" s="496" t="s">
        <v>1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3" t="s">
        <v>37</v>
      </c>
    </row>
    <row r="3" spans="1:17" ht="17.25" customHeight="1" x14ac:dyDescent="0.3">
      <c r="A3" s="497"/>
      <c r="B3" s="497"/>
      <c r="C3" s="497"/>
      <c r="D3" s="497"/>
      <c r="E3" s="497"/>
      <c r="F3" s="494" t="s">
        <v>2</v>
      </c>
      <c r="G3" s="494"/>
      <c r="H3" s="494"/>
      <c r="I3" s="494"/>
      <c r="J3" s="494" t="s">
        <v>3</v>
      </c>
      <c r="K3" s="494"/>
      <c r="L3" s="494"/>
      <c r="M3" s="494"/>
      <c r="N3" s="498"/>
      <c r="O3" s="498"/>
      <c r="P3" s="498"/>
      <c r="Q3" s="131"/>
    </row>
    <row r="4" spans="1:17" ht="16.5" customHeight="1" x14ac:dyDescent="0.3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32"/>
    </row>
    <row r="5" spans="1:17" ht="17.25" hidden="1" customHeight="1" x14ac:dyDescent="0.3">
      <c r="A5" s="489" t="s">
        <v>38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132"/>
    </row>
    <row r="6" spans="1:17" ht="17.25" hidden="1" customHeight="1" x14ac:dyDescent="0.3">
      <c r="A6" s="51"/>
      <c r="B6" s="51"/>
      <c r="C6" s="41">
        <v>61</v>
      </c>
      <c r="D6" s="15"/>
      <c r="E6" s="41">
        <f>10^(0.794358141*((LOG((C6/174.393)/LOG(10))*(LOG((C6/174.393)/LOG(10))))))</f>
        <v>1.4632549677285687</v>
      </c>
      <c r="F6" s="47"/>
      <c r="G6" s="45"/>
      <c r="H6" s="45"/>
      <c r="I6" s="46">
        <f>IF(MAX(F6:H6)&lt;0,0,MAX(F6:H6))</f>
        <v>0</v>
      </c>
      <c r="J6" s="47"/>
      <c r="K6" s="45"/>
      <c r="L6" s="45"/>
      <c r="M6" s="46">
        <f>IF(MAX(J6:L6)&lt;0,0,MAX(J6:L6))</f>
        <v>0</v>
      </c>
      <c r="N6" s="48">
        <f>I6+M6</f>
        <v>0</v>
      </c>
      <c r="O6" s="49">
        <f>N6*E6</f>
        <v>0</v>
      </c>
      <c r="P6" s="35">
        <f>RANK(N6,N6:N8,0)</f>
        <v>1</v>
      </c>
      <c r="Q6" s="132"/>
    </row>
    <row r="7" spans="1:17" ht="17.25" hidden="1" customHeight="1" x14ac:dyDescent="0.3">
      <c r="A7" s="133"/>
      <c r="B7" s="41"/>
      <c r="C7" s="41">
        <v>59.6</v>
      </c>
      <c r="D7" s="41"/>
      <c r="E7" s="41">
        <f>10^(0.794358141*((LOG((C7/174.393)/LOG(10))*(LOG((C7/174.393)/LOG(10))))))</f>
        <v>1.4883636694761329</v>
      </c>
      <c r="F7" s="47"/>
      <c r="G7" s="45"/>
      <c r="H7" s="45"/>
      <c r="I7" s="46">
        <f>IF(MAX(F7:H7)&lt;0,0,MAX(F7:H7))</f>
        <v>0</v>
      </c>
      <c r="J7" s="47"/>
      <c r="K7" s="45"/>
      <c r="L7" s="45"/>
      <c r="M7" s="46">
        <f>IF(MAX(J7:L7)&lt;0,0,MAX(J7:L7))</f>
        <v>0</v>
      </c>
      <c r="N7" s="48">
        <f>I7+M7</f>
        <v>0</v>
      </c>
      <c r="O7" s="49">
        <f>N7*E7</f>
        <v>0</v>
      </c>
      <c r="P7" s="35">
        <f>RANK(N7,N6:N8,0)</f>
        <v>1</v>
      </c>
      <c r="Q7" s="132"/>
    </row>
    <row r="8" spans="1:17" ht="17.25" hidden="1" customHeight="1" x14ac:dyDescent="0.3">
      <c r="A8" s="133"/>
      <c r="B8" s="41"/>
      <c r="C8" s="41">
        <v>59.6</v>
      </c>
      <c r="D8" s="41"/>
      <c r="E8" s="41">
        <f>10^(0.794358141*((LOG((C8/174.393)/LOG(10))*(LOG((C8/174.393)/LOG(10))))))</f>
        <v>1.4883636694761329</v>
      </c>
      <c r="F8" s="44"/>
      <c r="G8" s="45"/>
      <c r="H8" s="45"/>
      <c r="I8" s="46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35">
        <f>RANK(N8,N6:N8,0)</f>
        <v>1</v>
      </c>
      <c r="Q8" s="132"/>
    </row>
    <row r="9" spans="1:17" ht="17.25" hidden="1" customHeight="1" x14ac:dyDescent="0.3">
      <c r="A9" s="489" t="s">
        <v>39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132"/>
    </row>
    <row r="10" spans="1:17" ht="17.25" hidden="1" customHeight="1" x14ac:dyDescent="0.3">
      <c r="A10" s="51"/>
      <c r="B10" s="51"/>
      <c r="C10" s="41">
        <v>61</v>
      </c>
      <c r="D10" s="15"/>
      <c r="E10" s="41">
        <f>10^(0.794358141*((LOG((C10/174.393)/LOG(10))*(LOG((C10/174.393)/LOG(10))))))</f>
        <v>1.4632549677285687</v>
      </c>
      <c r="F10" s="110"/>
      <c r="G10" s="108"/>
      <c r="H10" s="134"/>
      <c r="I10" s="46">
        <f>IF(MAX(F10:H10)&lt;0,0,MAX(F10:H10))</f>
        <v>0</v>
      </c>
      <c r="J10" s="110"/>
      <c r="K10" s="108"/>
      <c r="L10" s="134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35">
        <f>RANK(N10,N10:N12,0)</f>
        <v>1</v>
      </c>
      <c r="Q10" s="135"/>
    </row>
    <row r="11" spans="1:17" ht="17.25" hidden="1" customHeight="1" x14ac:dyDescent="0.3">
      <c r="A11" s="133"/>
      <c r="B11" s="41"/>
      <c r="C11" s="41">
        <v>59.6</v>
      </c>
      <c r="D11" s="41"/>
      <c r="E11" s="41">
        <f>10^(0.794358141*((LOG((C11/174.393)/LOG(10))*(LOG((C11/174.393)/LOG(10))))))</f>
        <v>1.4883636694761329</v>
      </c>
      <c r="F11" s="110"/>
      <c r="G11" s="108"/>
      <c r="H11" s="108"/>
      <c r="I11" s="46">
        <f>IF(MAX(F11:H11)&lt;0,0,MAX(F11:H11))</f>
        <v>0</v>
      </c>
      <c r="J11" s="110"/>
      <c r="K11" s="108"/>
      <c r="L11" s="108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35">
        <f>RANK(N11,N10:N12,0)</f>
        <v>1</v>
      </c>
      <c r="Q11" s="135"/>
    </row>
    <row r="12" spans="1:17" ht="17.25" hidden="1" customHeight="1" x14ac:dyDescent="0.3">
      <c r="A12" s="133"/>
      <c r="B12" s="41"/>
      <c r="C12" s="41">
        <v>59.6</v>
      </c>
      <c r="D12" s="41"/>
      <c r="E12" s="41">
        <f>10^(0.794358141*((LOG((C12/174.393)/LOG(10))*(LOG((C12/174.393)/LOG(10))))))</f>
        <v>1.4883636694761329</v>
      </c>
      <c r="F12" s="44"/>
      <c r="G12" s="45"/>
      <c r="H12" s="45"/>
      <c r="I12" s="46">
        <f>IF(MAX(F12:H12)&lt;0,0,MAX(F12:H12))</f>
        <v>0</v>
      </c>
      <c r="J12" s="110"/>
      <c r="K12" s="108"/>
      <c r="L12" s="108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35">
        <f>RANK(N12,N10:N12,0)</f>
        <v>1</v>
      </c>
      <c r="Q12" s="135"/>
    </row>
    <row r="13" spans="1:17" ht="17.25" customHeight="1" x14ac:dyDescent="0.3">
      <c r="A13" s="490" t="s">
        <v>40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135"/>
    </row>
    <row r="14" spans="1:17" ht="16.5" customHeight="1" x14ac:dyDescent="0.3">
      <c r="A14" s="136" t="s">
        <v>41</v>
      </c>
      <c r="B14" s="137" t="s">
        <v>23</v>
      </c>
      <c r="C14" s="138">
        <v>38.4</v>
      </c>
      <c r="D14" s="139">
        <v>2002</v>
      </c>
      <c r="E14" s="140">
        <f>10^(0.794358141*((LOG((C14/174.393)/LOG(10))*(LOG((C14/174.393)/LOG(10))))))</f>
        <v>2.2033851325388869</v>
      </c>
      <c r="F14" s="141">
        <v>22</v>
      </c>
      <c r="G14" s="142">
        <v>24</v>
      </c>
      <c r="H14" s="142">
        <v>26</v>
      </c>
      <c r="I14" s="9">
        <f>IF(MAX(F14:H14)&lt;0,0,MAX(F14:H14))</f>
        <v>26</v>
      </c>
      <c r="J14" s="143">
        <v>32</v>
      </c>
      <c r="K14" s="142">
        <v>35</v>
      </c>
      <c r="L14" s="142">
        <v>36</v>
      </c>
      <c r="M14" s="9">
        <f>IF(MAX(J14:L14)&lt;0,0,MAX(J14:L14))</f>
        <v>36</v>
      </c>
      <c r="N14" s="6">
        <f>I14+M14</f>
        <v>62</v>
      </c>
      <c r="O14" s="144">
        <f>N14*E14</f>
        <v>136.60987821741099</v>
      </c>
      <c r="P14" s="145">
        <f>RANK(N14,N14:N16,0)</f>
        <v>1</v>
      </c>
      <c r="Q14" s="135">
        <v>1</v>
      </c>
    </row>
    <row r="15" spans="1:17" ht="16.5" hidden="1" customHeight="1" x14ac:dyDescent="0.3">
      <c r="A15" s="146"/>
      <c r="B15" s="64"/>
      <c r="C15" s="64">
        <v>66.8</v>
      </c>
      <c r="D15" s="64"/>
      <c r="E15" s="64">
        <f>10^(0.794358141*((LOG((C15/174.393)/LOG(10))*(LOG((C15/174.393)/LOG(10))))))</f>
        <v>1.3739352976439714</v>
      </c>
      <c r="F15" s="147"/>
      <c r="G15" s="148"/>
      <c r="H15" s="148"/>
      <c r="I15" s="19">
        <f>IF(MAX(F15:H15)&lt;0,0,MAX(F15:H15))</f>
        <v>0</v>
      </c>
      <c r="J15" s="149"/>
      <c r="K15" s="148"/>
      <c r="L15" s="14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35">
        <f>RANK(N15,N14:N16,0)</f>
        <v>2</v>
      </c>
      <c r="Q15" s="135"/>
    </row>
    <row r="16" spans="1:17" ht="15.6" hidden="1" customHeight="1" x14ac:dyDescent="0.3">
      <c r="A16" s="150"/>
      <c r="B16" s="51"/>
      <c r="C16" s="51">
        <v>66.8</v>
      </c>
      <c r="D16" s="51"/>
      <c r="E16" s="51">
        <f>10^(0.794358141*((LOG((C16/174.393)/LOG(10))*(LOG((C16/174.393)/LOG(10))))))</f>
        <v>1.3739352976439714</v>
      </c>
      <c r="F16" s="56"/>
      <c r="G16" s="57"/>
      <c r="H16" s="57"/>
      <c r="I16" s="58">
        <f>IF(MAX(F16:H16)&lt;0,0,MAX(F16:H16))</f>
        <v>0</v>
      </c>
      <c r="J16" s="59"/>
      <c r="K16" s="57"/>
      <c r="L16" s="57"/>
      <c r="M16" s="58">
        <f>IF(MAX(J16:L16)&lt;0,0,MAX(J16:L16))</f>
        <v>0</v>
      </c>
      <c r="N16" s="60">
        <f>I16+M16</f>
        <v>0</v>
      </c>
      <c r="O16" s="61">
        <f>N16*E16</f>
        <v>0</v>
      </c>
      <c r="P16" s="151">
        <f>RANK(N16,N14:N16,0)</f>
        <v>2</v>
      </c>
      <c r="Q16" s="135"/>
    </row>
    <row r="17" spans="1:17" ht="17.25" customHeight="1" x14ac:dyDescent="0.3">
      <c r="A17" s="490" t="s">
        <v>42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135"/>
    </row>
    <row r="18" spans="1:17" ht="15.75" customHeight="1" x14ac:dyDescent="0.3">
      <c r="A18" s="152" t="s">
        <v>43</v>
      </c>
      <c r="B18" s="137" t="s">
        <v>23</v>
      </c>
      <c r="C18" s="138">
        <v>40.299999999999997</v>
      </c>
      <c r="D18" s="137">
        <v>2001</v>
      </c>
      <c r="E18" s="140">
        <f>10^(0.794358141*((LOG((C18/174.393)/LOG(10))*(LOG((C18/174.393)/LOG(10))))))</f>
        <v>2.0967230420622465</v>
      </c>
      <c r="F18" s="141">
        <v>36</v>
      </c>
      <c r="G18" s="142">
        <v>39</v>
      </c>
      <c r="H18" s="142">
        <v>-41</v>
      </c>
      <c r="I18" s="9">
        <f>IF(MAX(F18:H18)&lt;0,0,MAX(F18:H18))</f>
        <v>39</v>
      </c>
      <c r="J18" s="143">
        <v>46</v>
      </c>
      <c r="K18" s="142">
        <v>49</v>
      </c>
      <c r="L18" s="142">
        <v>-51</v>
      </c>
      <c r="M18" s="9">
        <f>IF(MAX(J18:L18)&lt;0,0,MAX(J18:L18))</f>
        <v>49</v>
      </c>
      <c r="N18" s="6">
        <f>I18+M18</f>
        <v>88</v>
      </c>
      <c r="O18" s="144">
        <f>N18*E18</f>
        <v>184.51162770147769</v>
      </c>
      <c r="P18" s="145">
        <f>RANK(N18,N18:N21,0)</f>
        <v>1</v>
      </c>
      <c r="Q18" s="135">
        <v>1</v>
      </c>
    </row>
    <row r="19" spans="1:17" ht="16.5" hidden="1" customHeight="1" x14ac:dyDescent="0.3">
      <c r="A19" s="64"/>
      <c r="B19" s="64"/>
      <c r="C19" s="64">
        <v>73.2</v>
      </c>
      <c r="D19" s="64">
        <v>2000</v>
      </c>
      <c r="E19" s="64">
        <f>10^(0.794358141*((LOG((C19/174.393)/LOG(10))*(LOG((C19/174.393)/LOG(10))))))</f>
        <v>1.2969167225792266</v>
      </c>
      <c r="F19" s="153"/>
      <c r="G19" s="148"/>
      <c r="H19" s="154"/>
      <c r="I19" s="19">
        <f>IF(MAX(F19:H19)&lt;0,0,MAX(F19:H19))</f>
        <v>0</v>
      </c>
      <c r="J19" s="154"/>
      <c r="K19" s="154"/>
      <c r="L19" s="14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35">
        <f>RANK(N19,N18:N21,0)</f>
        <v>2</v>
      </c>
      <c r="Q19" s="135"/>
    </row>
    <row r="20" spans="1:17" ht="16.5" hidden="1" customHeight="1" x14ac:dyDescent="0.3">
      <c r="A20" s="41"/>
      <c r="B20" s="41"/>
      <c r="C20" s="41">
        <v>75.900000000000006</v>
      </c>
      <c r="D20" s="41">
        <v>2002</v>
      </c>
      <c r="E20" s="41">
        <f>10^(0.794358141*((LOG((C20/174.393)/LOG(10))*(LOG((C20/174.393)/LOG(10))))))</f>
        <v>1.2696568831496926</v>
      </c>
      <c r="F20" s="111"/>
      <c r="G20" s="108"/>
      <c r="H20" s="134"/>
      <c r="I20" s="46">
        <f>IF(MAX(F20:H20)&lt;0,0,MAX(F20:H20))</f>
        <v>0</v>
      </c>
      <c r="J20" s="108"/>
      <c r="K20" s="134"/>
      <c r="L20" s="134"/>
      <c r="M20" s="46">
        <f>IF(MAX(J20:L20)&lt;0,0,MAX(J20:L20))</f>
        <v>0</v>
      </c>
      <c r="N20" s="48">
        <f>I20+M20</f>
        <v>0</v>
      </c>
      <c r="O20" s="49">
        <f>N20*E20</f>
        <v>0</v>
      </c>
      <c r="P20" s="35">
        <f>RANK(N20,N18:N21,0)</f>
        <v>2</v>
      </c>
      <c r="Q20" s="135"/>
    </row>
    <row r="21" spans="1:17" ht="16.5" hidden="1" customHeight="1" x14ac:dyDescent="0.3">
      <c r="A21" s="51"/>
      <c r="B21" s="51"/>
      <c r="C21" s="51">
        <v>72.2</v>
      </c>
      <c r="D21" s="51"/>
      <c r="E21" s="51">
        <f>10^(0.794358141*((LOG((C21/174.393)/LOG(10))*(LOG((C21/174.393)/LOG(10))))))</f>
        <v>1.3077316748012733</v>
      </c>
      <c r="F21" s="155"/>
      <c r="G21" s="156"/>
      <c r="H21" s="156"/>
      <c r="I21" s="58">
        <f>IF(MAX(F21:H21)&lt;0,0,MAX(F21:H21))</f>
        <v>0</v>
      </c>
      <c r="J21" s="157"/>
      <c r="K21" s="157"/>
      <c r="L21" s="157"/>
      <c r="M21" s="58">
        <f>IF(MAX(J21:L21)&lt;0,0,MAX(J21:L21))</f>
        <v>0</v>
      </c>
      <c r="N21" s="60">
        <f>I21+M21</f>
        <v>0</v>
      </c>
      <c r="O21" s="61">
        <f>N21*E21</f>
        <v>0</v>
      </c>
      <c r="P21" s="151">
        <f>RANK(N21,N18:N21,0)</f>
        <v>2</v>
      </c>
      <c r="Q21" s="135"/>
    </row>
    <row r="22" spans="1:17" ht="17.25" customHeight="1" x14ac:dyDescent="0.3">
      <c r="A22" s="490" t="s">
        <v>44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135"/>
    </row>
    <row r="23" spans="1:17" s="97" customFormat="1" ht="15.75" customHeight="1" x14ac:dyDescent="0.3">
      <c r="A23" s="158" t="s">
        <v>45</v>
      </c>
      <c r="B23" s="159" t="s">
        <v>46</v>
      </c>
      <c r="C23" s="160">
        <v>47.7</v>
      </c>
      <c r="D23" s="159">
        <v>2001</v>
      </c>
      <c r="E23" s="161">
        <f>10^(0.794358141*((LOG((C23/174.393)/LOG(10))*(LOG((C23/174.393)/LOG(10))))))</f>
        <v>1.7856504564878637</v>
      </c>
      <c r="F23" s="92">
        <v>23</v>
      </c>
      <c r="G23" s="93">
        <v>26</v>
      </c>
      <c r="H23" s="103">
        <v>27</v>
      </c>
      <c r="I23" s="162">
        <f>IF(MAX(F23:H23)&lt;0,0,MAX(F23:H23))</f>
        <v>27</v>
      </c>
      <c r="J23" s="92">
        <v>32</v>
      </c>
      <c r="K23" s="93">
        <v>35</v>
      </c>
      <c r="L23" s="93">
        <v>36</v>
      </c>
      <c r="M23" s="95">
        <f>IF(MAX(J23:L23)&lt;0,0,MAX(J23:L23))</f>
        <v>36</v>
      </c>
      <c r="N23" s="20">
        <f>I23+M23</f>
        <v>63</v>
      </c>
      <c r="O23" s="77">
        <f>N23*E23</f>
        <v>112.49597875873542</v>
      </c>
      <c r="P23" s="35">
        <f>RANK(N23,N23:N26,0)</f>
        <v>2</v>
      </c>
      <c r="Q23" s="163">
        <v>1</v>
      </c>
    </row>
    <row r="24" spans="1:17" s="97" customFormat="1" ht="16.5" customHeight="1" x14ac:dyDescent="0.3">
      <c r="A24" s="112" t="s">
        <v>47</v>
      </c>
      <c r="B24" s="113" t="s">
        <v>48</v>
      </c>
      <c r="C24" s="164">
        <v>45.3</v>
      </c>
      <c r="D24" s="113">
        <v>2000</v>
      </c>
      <c r="E24" s="165">
        <f>10^(0.794358141*((LOG((C24/174.393)/LOG(10))*(LOG((C24/174.393)/LOG(10))))))</f>
        <v>1.8717583997379643</v>
      </c>
      <c r="F24" s="69">
        <v>36</v>
      </c>
      <c r="G24" s="70">
        <v>39</v>
      </c>
      <c r="H24" s="70">
        <v>-40</v>
      </c>
      <c r="I24" s="166">
        <f>IF(MAX(F24:H24)&lt;0,0,MAX(F24:H24))</f>
        <v>39</v>
      </c>
      <c r="J24" s="69">
        <v>46</v>
      </c>
      <c r="K24" s="70">
        <v>49</v>
      </c>
      <c r="L24" s="70">
        <v>50</v>
      </c>
      <c r="M24" s="72">
        <f>IF(MAX(J24:L24)&lt;0,0,MAX(J24:L24))</f>
        <v>50</v>
      </c>
      <c r="N24" s="73">
        <f>I24+M24</f>
        <v>89</v>
      </c>
      <c r="O24" s="74">
        <f>N24*E24</f>
        <v>166.58649757667882</v>
      </c>
      <c r="P24" s="75">
        <f>RANK(N24,N23:N26,0)</f>
        <v>1</v>
      </c>
      <c r="Q24" s="163" t="s">
        <v>27</v>
      </c>
    </row>
    <row r="25" spans="1:17" s="97" customFormat="1" ht="16.5" hidden="1" customHeight="1" x14ac:dyDescent="0.3">
      <c r="A25" s="167"/>
      <c r="B25" s="168"/>
      <c r="C25" s="169">
        <v>77.099999999999994</v>
      </c>
      <c r="D25" s="159"/>
      <c r="E25" s="64">
        <f>10^(0.794358141*((LOG((C25/174.393)/LOG(10))*(LOG((C25/174.393)/LOG(10))))))</f>
        <v>1.2583832277306062</v>
      </c>
      <c r="F25" s="170"/>
      <c r="G25" s="171"/>
      <c r="H25" s="171"/>
      <c r="I25" s="19">
        <f>IF(MAX(F25:H25)&lt;0,0,MAX(F25:H25))</f>
        <v>0</v>
      </c>
      <c r="J25" s="171"/>
      <c r="K25" s="170"/>
      <c r="L25" s="171"/>
      <c r="M25" s="19">
        <f>IF(MAX(J25:L25)&lt;0,0,MAX(J25:L25))</f>
        <v>0</v>
      </c>
      <c r="N25" s="20">
        <f>I25+M25</f>
        <v>0</v>
      </c>
      <c r="O25" s="21">
        <f>N25*E25</f>
        <v>0</v>
      </c>
      <c r="P25" s="35">
        <f>RANK(N25,N23:N26,0)</f>
        <v>3</v>
      </c>
      <c r="Q25" s="163"/>
    </row>
    <row r="26" spans="1:17" ht="16.5" hidden="1" customHeight="1" x14ac:dyDescent="0.3">
      <c r="A26" s="150"/>
      <c r="B26" s="51"/>
      <c r="C26" s="172">
        <v>77.099999999999994</v>
      </c>
      <c r="D26" s="173"/>
      <c r="E26" s="51">
        <f>10^(0.794358141*((LOG((C26/174.393)/LOG(10))*(LOG((C26/174.393)/LOG(10))))))</f>
        <v>1.2583832277306062</v>
      </c>
      <c r="F26" s="174"/>
      <c r="G26" s="175"/>
      <c r="H26" s="175"/>
      <c r="I26" s="58">
        <f>IF(MAX(F26:H26)&lt;0,0,MAX(F26:H26))</f>
        <v>0</v>
      </c>
      <c r="J26" s="175"/>
      <c r="K26" s="174"/>
      <c r="L26" s="175"/>
      <c r="M26" s="58">
        <f>IF(MAX(J26:L26)&lt;0,0,MAX(J26:L26))</f>
        <v>0</v>
      </c>
      <c r="N26" s="60">
        <f>I26+M26</f>
        <v>0</v>
      </c>
      <c r="O26" s="61">
        <f>N26*E26</f>
        <v>0</v>
      </c>
      <c r="P26" s="151">
        <f>RANK(N26,N23:N26,0)</f>
        <v>3</v>
      </c>
      <c r="Q26" s="135"/>
    </row>
    <row r="27" spans="1:17" ht="17.25" customHeight="1" x14ac:dyDescent="0.3">
      <c r="A27" s="490" t="s">
        <v>20</v>
      </c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135"/>
    </row>
    <row r="28" spans="1:17" ht="15.75" hidden="1" customHeight="1" x14ac:dyDescent="0.3">
      <c r="A28" s="64"/>
      <c r="B28" s="64"/>
      <c r="C28" s="64">
        <v>56</v>
      </c>
      <c r="D28" s="64">
        <v>2000</v>
      </c>
      <c r="E28" s="64">
        <f>10^(0.794358141*((LOG((C28/174.393)/LOG(10))*(LOG((C28/174.393)/LOG(10))))))</f>
        <v>1.5607564739647632</v>
      </c>
      <c r="F28" s="154"/>
      <c r="G28" s="148"/>
      <c r="H28" s="154"/>
      <c r="I28" s="19">
        <f>IF(MAX(F28:H28)&lt;0,0,MAX(F28:H28))</f>
        <v>0</v>
      </c>
      <c r="J28" s="148"/>
      <c r="K28" s="148"/>
      <c r="L28" s="148"/>
      <c r="M28" s="19">
        <f>IF(MAX(J28:L28)&lt;0,0,MAX(J28:L28))</f>
        <v>0</v>
      </c>
      <c r="N28" s="20">
        <f>I28+M28</f>
        <v>0</v>
      </c>
      <c r="O28" s="21">
        <f>N28*E28</f>
        <v>0</v>
      </c>
      <c r="P28" s="35">
        <f>RANK(N28,N28:N30,0)</f>
        <v>2</v>
      </c>
      <c r="Q28" s="135"/>
    </row>
    <row r="29" spans="1:17" ht="15.75" hidden="1" customHeight="1" x14ac:dyDescent="0.3">
      <c r="A29" s="41"/>
      <c r="B29" s="41"/>
      <c r="C29" s="41">
        <v>56</v>
      </c>
      <c r="D29" s="41">
        <v>2002</v>
      </c>
      <c r="E29" s="41">
        <f>10^(0.794358141*((LOG((C29/174.393)/LOG(10))*(LOG((C29/174.393)/LOG(10))))))</f>
        <v>1.5607564739647632</v>
      </c>
      <c r="F29" s="108"/>
      <c r="G29" s="108"/>
      <c r="H29" s="134"/>
      <c r="I29" s="46">
        <f>IF(MAX(F29:H29)&lt;0,0,MAX(F29:H29))</f>
        <v>0</v>
      </c>
      <c r="J29" s="108"/>
      <c r="K29" s="108"/>
      <c r="L29" s="108"/>
      <c r="M29" s="46">
        <f>IF(MAX(J29:L29)&lt;0,0,MAX(J29:L29))</f>
        <v>0</v>
      </c>
      <c r="N29" s="48">
        <f>I29+M29</f>
        <v>0</v>
      </c>
      <c r="O29" s="49">
        <f>N29*E29</f>
        <v>0</v>
      </c>
      <c r="P29" s="35">
        <f>RANK(N29,N28:N30,0)</f>
        <v>2</v>
      </c>
      <c r="Q29" s="135"/>
    </row>
    <row r="30" spans="1:17" ht="16.5" customHeight="1" x14ac:dyDescent="0.3">
      <c r="A30" s="176" t="s">
        <v>49</v>
      </c>
      <c r="B30" s="173" t="s">
        <v>48</v>
      </c>
      <c r="C30" s="177">
        <v>52.1</v>
      </c>
      <c r="D30" s="173">
        <v>2003</v>
      </c>
      <c r="E30" s="178">
        <f>10^(0.794358141*((LOG((C30/174.393)/LOG(10))*(LOG((C30/174.393)/LOG(10))))))</f>
        <v>1.6545792753438815</v>
      </c>
      <c r="F30" s="179">
        <v>17</v>
      </c>
      <c r="G30" s="180">
        <v>19</v>
      </c>
      <c r="H30" s="180">
        <v>-20</v>
      </c>
      <c r="I30" s="181">
        <f>IF(MAX(F30:H30)&lt;0,0,MAX(F30:H30))</f>
        <v>19</v>
      </c>
      <c r="J30" s="179">
        <v>24</v>
      </c>
      <c r="K30" s="180">
        <v>-26</v>
      </c>
      <c r="L30" s="180">
        <v>26</v>
      </c>
      <c r="M30" s="58">
        <f>IF(MAX(J30:L30)&lt;0,0,MAX(J30:L30))</f>
        <v>26</v>
      </c>
      <c r="N30" s="60">
        <f>I30+M30</f>
        <v>45</v>
      </c>
      <c r="O30" s="182">
        <f>N30*E30</f>
        <v>74.456067390474672</v>
      </c>
      <c r="P30" s="151">
        <f>RANK(N30,N30:N30,0)</f>
        <v>1</v>
      </c>
      <c r="Q30" s="135">
        <v>1</v>
      </c>
    </row>
    <row r="31" spans="1:17" ht="17.25" customHeight="1" x14ac:dyDescent="0.25">
      <c r="A31" s="490" t="s">
        <v>50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183"/>
    </row>
    <row r="32" spans="1:17" ht="15.75" customHeight="1" x14ac:dyDescent="0.3">
      <c r="A32" s="76" t="s">
        <v>51</v>
      </c>
      <c r="B32" s="64" t="s">
        <v>48</v>
      </c>
      <c r="C32" s="14">
        <v>60.6</v>
      </c>
      <c r="D32" s="64">
        <v>1999</v>
      </c>
      <c r="E32" s="161">
        <f>10^(0.794358141*((LOG((C32/174.393)/LOG(10))*(LOG((C32/174.393)/LOG(10))))))</f>
        <v>1.4702707453992507</v>
      </c>
      <c r="F32" s="184">
        <v>53</v>
      </c>
      <c r="G32" s="185">
        <v>55</v>
      </c>
      <c r="H32" s="185">
        <v>57</v>
      </c>
      <c r="I32" s="95">
        <f>IF(MAX(F32:H32)&lt;0,0,MAX(F32:H32))</f>
        <v>57</v>
      </c>
      <c r="J32" s="80">
        <v>67</v>
      </c>
      <c r="K32" s="18">
        <v>71</v>
      </c>
      <c r="L32" s="18">
        <v>73</v>
      </c>
      <c r="M32" s="95">
        <f>IF(MAX(J32:L32)&lt;0,0,MAX(J32:L32))</f>
        <v>73</v>
      </c>
      <c r="N32" s="20">
        <f>I32+M32</f>
        <v>130</v>
      </c>
      <c r="O32" s="77">
        <f>N32*E32</f>
        <v>191.13519690190259</v>
      </c>
      <c r="P32" s="35">
        <f>RANK(N32,N32:N36,0)</f>
        <v>1</v>
      </c>
      <c r="Q32" s="135" t="s">
        <v>27</v>
      </c>
    </row>
    <row r="33" spans="1:18" ht="15.75" customHeight="1" x14ac:dyDescent="0.3">
      <c r="A33" s="107" t="s">
        <v>52</v>
      </c>
      <c r="B33" s="41" t="s">
        <v>46</v>
      </c>
      <c r="C33" s="42">
        <v>60</v>
      </c>
      <c r="D33" s="41">
        <v>2000</v>
      </c>
      <c r="E33" s="186">
        <f>10^(0.794358141*((LOG((C33/174.393)/LOG(10))*(LOG((C33/174.393)/LOG(10))))))</f>
        <v>1.4810297176114258</v>
      </c>
      <c r="F33" s="47">
        <v>48</v>
      </c>
      <c r="G33" s="45">
        <v>-51</v>
      </c>
      <c r="H33" s="45">
        <v>51</v>
      </c>
      <c r="I33" s="46">
        <f>IF(MAX(F33:H33)&lt;0,0,MAX(F33:H33))</f>
        <v>51</v>
      </c>
      <c r="J33" s="44">
        <v>58</v>
      </c>
      <c r="K33" s="45">
        <v>61</v>
      </c>
      <c r="L33" s="45">
        <v>-62</v>
      </c>
      <c r="M33" s="46">
        <f>IF(MAX(J33:L33)&lt;0,0,MAX(J33:L33))</f>
        <v>61</v>
      </c>
      <c r="N33" s="48">
        <f>I33+M33</f>
        <v>112</v>
      </c>
      <c r="O33" s="105">
        <f>N33*E33</f>
        <v>165.87532837247969</v>
      </c>
      <c r="P33" s="35">
        <f>RANK(N33,N32:N36,0)</f>
        <v>2</v>
      </c>
      <c r="Q33" s="135" t="s">
        <v>27</v>
      </c>
    </row>
    <row r="34" spans="1:18" ht="16.5" customHeight="1" x14ac:dyDescent="0.3">
      <c r="A34" s="112" t="s">
        <v>53</v>
      </c>
      <c r="B34" s="113" t="s">
        <v>48</v>
      </c>
      <c r="C34" s="164">
        <v>56.1</v>
      </c>
      <c r="D34" s="113">
        <v>2002</v>
      </c>
      <c r="E34" s="165">
        <f>10^(0.794358141*((LOG((C34/174.393)/LOG(10))*(LOG((C34/174.393)/LOG(10))))))</f>
        <v>1.5585772159054077</v>
      </c>
      <c r="F34" s="187">
        <v>19</v>
      </c>
      <c r="G34" s="117">
        <v>20</v>
      </c>
      <c r="H34" s="117">
        <v>21</v>
      </c>
      <c r="I34" s="72">
        <f>IF(MAX(F34:H34)&lt;0,0,MAX(F34:H34))</f>
        <v>21</v>
      </c>
      <c r="J34" s="188">
        <v>29</v>
      </c>
      <c r="K34" s="117">
        <v>-32</v>
      </c>
      <c r="L34" s="117">
        <v>-32</v>
      </c>
      <c r="M34" s="72">
        <f>IF(MAX(J34:L34)&lt;0,0,MAX(J34:L34))</f>
        <v>29</v>
      </c>
      <c r="N34" s="73">
        <f>I34+M34</f>
        <v>50</v>
      </c>
      <c r="O34" s="74">
        <f>N34*E34</f>
        <v>77.928860795270381</v>
      </c>
      <c r="P34" s="75">
        <f>RANK(N34,N32:N36,0)</f>
        <v>3</v>
      </c>
      <c r="Q34" s="189">
        <v>1</v>
      </c>
    </row>
    <row r="35" spans="1:18" ht="15.75" hidden="1" customHeight="1" x14ac:dyDescent="0.3">
      <c r="A35" s="64"/>
      <c r="B35" s="64"/>
      <c r="C35" s="64">
        <v>30</v>
      </c>
      <c r="D35" s="64"/>
      <c r="E35" s="64">
        <f>10^(0.794358141*((LOG((C35/174.393)/LOG(10))*(LOG((C35/174.393)/LOG(10))))))</f>
        <v>2.9117814397877648</v>
      </c>
      <c r="F35" s="148"/>
      <c r="G35" s="18"/>
      <c r="H35" s="154"/>
      <c r="I35" s="19">
        <f>IF(MAX(F35:H35)&lt;0,0,MAX(F35:H35))</f>
        <v>0</v>
      </c>
      <c r="J35" s="148"/>
      <c r="K35" s="148"/>
      <c r="L35" s="148"/>
      <c r="M35" s="19">
        <f>IF(MAX(J35:L35)&lt;0,0,MAX(J35:L35))</f>
        <v>0</v>
      </c>
      <c r="N35" s="190">
        <f>I35+M35</f>
        <v>0</v>
      </c>
      <c r="O35" s="21">
        <f>N35*E35</f>
        <v>0</v>
      </c>
      <c r="P35" s="35">
        <f>RANK(N35,N32:N36,0)</f>
        <v>4</v>
      </c>
      <c r="Q35" s="132"/>
    </row>
    <row r="36" spans="1:18" ht="16.5" hidden="1" customHeight="1" x14ac:dyDescent="0.3">
      <c r="A36" s="133"/>
      <c r="B36" s="41"/>
      <c r="C36" s="41">
        <v>30</v>
      </c>
      <c r="D36" s="41"/>
      <c r="E36" s="41">
        <f>10^(0.794358141*((LOG((C36/174.393)/LOG(10))*(LOG((C36/174.393)/LOG(10))))))</f>
        <v>2.9117814397877648</v>
      </c>
      <c r="F36" s="108"/>
      <c r="G36" s="108"/>
      <c r="H36" s="45"/>
      <c r="I36" s="46">
        <f>IF(MAX(F36:H36)&lt;0,0,MAX(F36:H36))</f>
        <v>0</v>
      </c>
      <c r="J36" s="110"/>
      <c r="K36" s="108"/>
      <c r="L36" s="108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35">
        <f>RANK(N36,N32:N36,0)</f>
        <v>4</v>
      </c>
      <c r="Q36" s="131"/>
    </row>
    <row r="37" spans="1:18" ht="17.25" hidden="1" customHeight="1" x14ac:dyDescent="0.25">
      <c r="A37" s="489" t="s">
        <v>21</v>
      </c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131"/>
    </row>
    <row r="38" spans="1:18" ht="16.5" hidden="1" customHeight="1" x14ac:dyDescent="0.3">
      <c r="A38" s="133"/>
      <c r="B38" s="41"/>
      <c r="C38" s="41">
        <v>30</v>
      </c>
      <c r="D38" s="41">
        <v>2000</v>
      </c>
      <c r="E38" s="41">
        <f>10^(0.794358141*((LOG((C38/174.393)/LOG(10))*(LOG((C38/174.393)/LOG(10))))))</f>
        <v>2.9117814397877648</v>
      </c>
      <c r="F38" s="111"/>
      <c r="G38" s="108"/>
      <c r="H38" s="108"/>
      <c r="I38" s="46">
        <f>IF(MAX(F38:H38)&lt;0,0,MAX(F38:H38))</f>
        <v>0</v>
      </c>
      <c r="J38" s="110"/>
      <c r="K38" s="108"/>
      <c r="L38" s="45"/>
      <c r="M38" s="46">
        <f>IF(MAX(J38:L38)&lt;0,0,MAX(J38:L38))</f>
        <v>0</v>
      </c>
      <c r="N38" s="109">
        <f>I38+M38</f>
        <v>0</v>
      </c>
      <c r="O38" s="49">
        <f>N38*E38</f>
        <v>0</v>
      </c>
      <c r="P38" s="35">
        <f>RANK(N38,N38:N39,0)</f>
        <v>1</v>
      </c>
      <c r="Q38" s="131"/>
      <c r="R38" s="191"/>
    </row>
    <row r="39" spans="1:18" ht="16.5" hidden="1" customHeight="1" x14ac:dyDescent="0.3">
      <c r="A39" s="51"/>
      <c r="B39" s="51"/>
      <c r="C39" s="51">
        <v>30</v>
      </c>
      <c r="D39" s="51"/>
      <c r="E39" s="51">
        <f>10^(0.794358141*((LOG((C39/174.393)/LOG(10))*(LOG((C39/174.393)/LOG(10))))))</f>
        <v>2.9117814397877648</v>
      </c>
      <c r="F39" s="155"/>
      <c r="G39" s="157"/>
      <c r="H39" s="157"/>
      <c r="I39" s="58">
        <f>IF(MAX(F39:H39)&lt;0,0,MAX(F39:H39))</f>
        <v>0</v>
      </c>
      <c r="J39" s="192"/>
      <c r="K39" s="157"/>
      <c r="L39" s="57"/>
      <c r="M39" s="58">
        <f>IF(MAX(J39:L39)&lt;0,0,MAX(J39:L39))</f>
        <v>0</v>
      </c>
      <c r="N39" s="193">
        <f>I39+M39</f>
        <v>0</v>
      </c>
      <c r="O39" s="61">
        <f>N39*E39</f>
        <v>0</v>
      </c>
      <c r="P39" s="151">
        <f>RANK(N39,N38:N39,0)</f>
        <v>1</v>
      </c>
      <c r="Q39" s="131"/>
    </row>
    <row r="40" spans="1:18" ht="17.25" customHeight="1" x14ac:dyDescent="0.25">
      <c r="A40" s="490" t="s">
        <v>54</v>
      </c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131"/>
    </row>
    <row r="41" spans="1:18" ht="15.75" customHeight="1" x14ac:dyDescent="0.3">
      <c r="A41" s="194" t="s">
        <v>55</v>
      </c>
      <c r="B41" s="64" t="s">
        <v>48</v>
      </c>
      <c r="C41" s="14">
        <v>78</v>
      </c>
      <c r="D41" s="64">
        <v>1999</v>
      </c>
      <c r="E41" s="161">
        <f>10^(0.794358141*((LOG((C41/174.393)/LOG(10))*(LOG((C41/174.393)/LOG(10))))))</f>
        <v>1.2502436276010762</v>
      </c>
      <c r="F41" s="184">
        <v>36</v>
      </c>
      <c r="G41" s="185">
        <v>38</v>
      </c>
      <c r="H41" s="185">
        <v>39</v>
      </c>
      <c r="I41" s="95">
        <f>IF(MAX(F41:H41)&lt;0,0,MAX(F41:H41))</f>
        <v>39</v>
      </c>
      <c r="J41" s="80">
        <v>46</v>
      </c>
      <c r="K41" s="18">
        <v>48</v>
      </c>
      <c r="L41" s="18">
        <v>50</v>
      </c>
      <c r="M41" s="95">
        <f>IF(MAX(J41:L41)&lt;0,0,MAX(J41:L41))</f>
        <v>50</v>
      </c>
      <c r="N41" s="20">
        <f>I41+M41</f>
        <v>89</v>
      </c>
      <c r="O41" s="77">
        <f>N41*E41</f>
        <v>111.27168285649579</v>
      </c>
      <c r="P41" s="35">
        <f>RANK(N41,N41:N42,0)</f>
        <v>1</v>
      </c>
      <c r="Q41" s="195" t="s">
        <v>27</v>
      </c>
    </row>
    <row r="42" spans="1:18" ht="16.5" customHeight="1" x14ac:dyDescent="0.3">
      <c r="A42" s="196" t="s">
        <v>56</v>
      </c>
      <c r="B42" s="113" t="s">
        <v>48</v>
      </c>
      <c r="C42" s="164">
        <v>70</v>
      </c>
      <c r="D42" s="113">
        <v>2000</v>
      </c>
      <c r="E42" s="165">
        <f>10^(0.794358141*((LOG((C42/174.393)/LOG(10))*(LOG((C42/174.393)/LOG(10))))))</f>
        <v>1.3330283168520434</v>
      </c>
      <c r="F42" s="187">
        <v>-22</v>
      </c>
      <c r="G42" s="117">
        <v>22</v>
      </c>
      <c r="H42" s="117">
        <v>24</v>
      </c>
      <c r="I42" s="72">
        <f>IF(MAX(F42:H42)&lt;0,0,MAX(F42:H42))</f>
        <v>24</v>
      </c>
      <c r="J42" s="188">
        <v>28</v>
      </c>
      <c r="K42" s="117">
        <v>30</v>
      </c>
      <c r="L42" s="117">
        <v>32</v>
      </c>
      <c r="M42" s="72">
        <f>IF(MAX(J42:L42)&lt;0,0,MAX(J42:L42))</f>
        <v>32</v>
      </c>
      <c r="N42" s="73">
        <f>I42+M42</f>
        <v>56</v>
      </c>
      <c r="O42" s="74">
        <f>N42*E42</f>
        <v>74.649585743714425</v>
      </c>
      <c r="P42" s="102">
        <f>RANK(N42,N41:N42,0)</f>
        <v>2</v>
      </c>
      <c r="Q42" s="195" t="s">
        <v>27</v>
      </c>
    </row>
    <row r="43" spans="1:18" ht="16.5" customHeight="1" x14ac:dyDescent="0.3">
      <c r="A43" s="121"/>
      <c r="B43" s="122"/>
      <c r="C43" s="122"/>
      <c r="D43" s="122"/>
      <c r="E43" s="123"/>
      <c r="F43" s="122"/>
    </row>
    <row r="44" spans="1:18" ht="15.75" customHeight="1" x14ac:dyDescent="0.25">
      <c r="A44" s="127"/>
      <c r="B44" s="127"/>
      <c r="C44" s="128"/>
      <c r="D44" s="128"/>
      <c r="E44" s="129"/>
      <c r="F44" s="128"/>
      <c r="G44" s="128"/>
      <c r="H44" s="128"/>
      <c r="I44" s="128"/>
      <c r="J44" s="128"/>
      <c r="K44" s="130"/>
      <c r="L44" s="128"/>
    </row>
    <row r="45" spans="1:18" ht="15.75" customHeight="1" x14ac:dyDescent="0.3">
      <c r="A45" s="121" t="s">
        <v>34</v>
      </c>
    </row>
    <row r="46" spans="1:18" ht="15.75" customHeight="1" x14ac:dyDescent="0.3">
      <c r="A46" s="121"/>
    </row>
    <row r="47" spans="1:18" ht="15.75" customHeight="1" x14ac:dyDescent="0.3">
      <c r="A47" s="121" t="s">
        <v>35</v>
      </c>
    </row>
  </sheetData>
  <sheetProtection selectLockedCells="1" selectUnlockedCells="1"/>
  <mergeCells count="15">
    <mergeCell ref="A1:P1"/>
    <mergeCell ref="A2:P2"/>
    <mergeCell ref="A3:E3"/>
    <mergeCell ref="F3:I3"/>
    <mergeCell ref="J3:M3"/>
    <mergeCell ref="N3:P3"/>
    <mergeCell ref="A31:P31"/>
    <mergeCell ref="A37:P37"/>
    <mergeCell ref="A40:P40"/>
    <mergeCell ref="A5:P5"/>
    <mergeCell ref="A9:P9"/>
    <mergeCell ref="A13:P13"/>
    <mergeCell ref="A17:P17"/>
    <mergeCell ref="A22:P22"/>
    <mergeCell ref="A27:P27"/>
  </mergeCells>
  <pageMargins left="0.78749999999999998" right="0.39374999999999999" top="0.78749999999999998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Q43"/>
  <sheetViews>
    <sheetView zoomScale="130" zoomScaleNormal="130" workbookViewId="0">
      <selection activeCell="U45" sqref="U45"/>
    </sheetView>
  </sheetViews>
  <sheetFormatPr defaultColWidth="8.6640625" defaultRowHeight="12.75" customHeight="1" x14ac:dyDescent="0.25"/>
  <cols>
    <col min="1" max="1" width="15.88671875" customWidth="1"/>
    <col min="2" max="2" width="16.33203125" customWidth="1"/>
    <col min="3" max="3" width="7.33203125" customWidth="1"/>
    <col min="4" max="4" width="6" customWidth="1"/>
    <col min="5" max="5" width="7.5546875" style="1" customWidth="1"/>
    <col min="6" max="10" width="4.88671875" customWidth="1"/>
    <col min="11" max="11" width="5.88671875" style="2" customWidth="1"/>
    <col min="12" max="12" width="5.6640625" customWidth="1"/>
    <col min="13" max="13" width="5" customWidth="1"/>
    <col min="14" max="14" width="8.109375" customWidth="1"/>
    <col min="15" max="15" width="9.88671875" customWidth="1"/>
    <col min="16" max="16" width="3.109375" customWidth="1"/>
    <col min="17" max="17" width="6.5546875" customWidth="1"/>
  </cols>
  <sheetData>
    <row r="1" spans="1:17" ht="34.5" customHeight="1" x14ac:dyDescent="0.25">
      <c r="A1" s="491" t="s">
        <v>57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7" ht="33.75" customHeight="1" x14ac:dyDescent="0.25">
      <c r="A2" s="492" t="s">
        <v>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3"/>
    </row>
    <row r="3" spans="1:17" ht="17.25" customHeight="1" x14ac:dyDescent="0.3">
      <c r="A3" s="493"/>
      <c r="B3" s="493"/>
      <c r="C3" s="493"/>
      <c r="D3" s="493"/>
      <c r="E3" s="493"/>
      <c r="F3" s="494" t="s">
        <v>2</v>
      </c>
      <c r="G3" s="494"/>
      <c r="H3" s="494"/>
      <c r="I3" s="494"/>
      <c r="J3" s="494" t="s">
        <v>3</v>
      </c>
      <c r="K3" s="494"/>
      <c r="L3" s="494"/>
      <c r="M3" s="494"/>
      <c r="N3" s="495"/>
      <c r="O3" s="495"/>
      <c r="P3" s="495"/>
      <c r="Q3" s="5"/>
    </row>
    <row r="4" spans="1:17" ht="16.5" customHeight="1" x14ac:dyDescent="0.3">
      <c r="A4" s="197" t="s">
        <v>4</v>
      </c>
      <c r="B4" s="198" t="s">
        <v>5</v>
      </c>
      <c r="C4" s="197" t="s">
        <v>6</v>
      </c>
      <c r="D4" s="197" t="s">
        <v>7</v>
      </c>
      <c r="E4" s="197" t="s">
        <v>8</v>
      </c>
      <c r="F4" s="199" t="s">
        <v>9</v>
      </c>
      <c r="G4" s="200" t="s">
        <v>10</v>
      </c>
      <c r="H4" s="200" t="s">
        <v>11</v>
      </c>
      <c r="I4" s="201" t="s">
        <v>2</v>
      </c>
      <c r="J4" s="202" t="s">
        <v>9</v>
      </c>
      <c r="K4" s="200" t="s">
        <v>10</v>
      </c>
      <c r="L4" s="200" t="s">
        <v>11</v>
      </c>
      <c r="M4" s="201" t="s">
        <v>12</v>
      </c>
      <c r="N4" s="198" t="s">
        <v>13</v>
      </c>
      <c r="O4" s="198" t="s">
        <v>14</v>
      </c>
      <c r="P4" s="197" t="s">
        <v>15</v>
      </c>
      <c r="Q4" s="11"/>
    </row>
    <row r="5" spans="1:17" ht="17.25" customHeight="1" x14ac:dyDescent="0.3">
      <c r="A5" s="490" t="s">
        <v>44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11"/>
    </row>
    <row r="6" spans="1:17" ht="15.75" hidden="1" customHeight="1" x14ac:dyDescent="0.3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203"/>
      <c r="G6" s="204"/>
      <c r="H6" s="204"/>
      <c r="I6" s="205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RANK(N6,N6:N8,0)</f>
        <v>2</v>
      </c>
      <c r="Q6" s="11"/>
    </row>
    <row r="7" spans="1:17" ht="16.5" customHeight="1" x14ac:dyDescent="0.3">
      <c r="A7" s="107" t="s">
        <v>47</v>
      </c>
      <c r="B7" s="41" t="s">
        <v>48</v>
      </c>
      <c r="C7" s="42">
        <v>45.3</v>
      </c>
      <c r="D7" s="41">
        <v>2000</v>
      </c>
      <c r="E7" s="186">
        <f>10^(0.794358141*((LOG((C7/174.393)/LOG(10))*(LOG((C7/174.393)/LOG(10))))))</f>
        <v>1.8717583997379643</v>
      </c>
      <c r="F7" s="28">
        <v>36</v>
      </c>
      <c r="G7" s="29">
        <v>39</v>
      </c>
      <c r="H7" s="29">
        <v>-40</v>
      </c>
      <c r="I7" s="206">
        <f>IF(MAX(F7:H7)&lt;0,0,MAX(F7:H7))</f>
        <v>39</v>
      </c>
      <c r="J7" s="28">
        <v>46</v>
      </c>
      <c r="K7" s="29">
        <v>49</v>
      </c>
      <c r="L7" s="29">
        <v>50</v>
      </c>
      <c r="M7" s="46">
        <f>IF(MAX(J7:L7)&lt;0,0,MAX(J7:L7))</f>
        <v>50</v>
      </c>
      <c r="N7" s="48">
        <f>I7+M7</f>
        <v>89</v>
      </c>
      <c r="O7" s="105">
        <f>N7*E7</f>
        <v>166.58649757667882</v>
      </c>
      <c r="P7" s="35">
        <f>RANK(N7,N6:N8,0)</f>
        <v>1</v>
      </c>
      <c r="Q7" s="11"/>
    </row>
    <row r="8" spans="1:17" ht="16.5" hidden="1" customHeight="1" x14ac:dyDescent="0.3">
      <c r="A8" s="40"/>
      <c r="B8" s="41"/>
      <c r="C8" s="42">
        <v>59.6</v>
      </c>
      <c r="D8" s="41"/>
      <c r="E8" s="43">
        <f>10^(0.794358141*((LOG((C8/174.393)/LOG(10))*(LOG((C8/174.393)/LOG(10))))))</f>
        <v>1.4883636694761329</v>
      </c>
      <c r="F8" s="80"/>
      <c r="G8" s="18"/>
      <c r="H8" s="18"/>
      <c r="I8" s="19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22">
        <f>RANK(N8,N6:N8,0)</f>
        <v>2</v>
      </c>
      <c r="Q8" s="11"/>
    </row>
    <row r="9" spans="1:17" ht="17.25" hidden="1" customHeight="1" x14ac:dyDescent="0.3">
      <c r="A9" s="489" t="s">
        <v>20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11"/>
    </row>
    <row r="10" spans="1:17" ht="15.75" hidden="1" customHeight="1" x14ac:dyDescent="0.3">
      <c r="A10" s="50"/>
      <c r="B10" s="51"/>
      <c r="C10" s="42">
        <v>61</v>
      </c>
      <c r="D10" s="15"/>
      <c r="E10" s="41">
        <f>10^(0.794358141*((LOG((C10/174.393)/LOG(10))*(LOG((C10/174.393)/LOG(10))))))</f>
        <v>1.4632549677285687</v>
      </c>
      <c r="F10" s="47"/>
      <c r="G10" s="45"/>
      <c r="H10" s="45"/>
      <c r="I10" s="46">
        <f>IF(MAX(F10:H10)&lt;0,0,MAX(F10:H10))</f>
        <v>0</v>
      </c>
      <c r="J10" s="47"/>
      <c r="K10" s="45"/>
      <c r="L10" s="45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22">
        <f>RANK(N10,N10:N12,0)</f>
        <v>1</v>
      </c>
      <c r="Q10" s="52"/>
    </row>
    <row r="11" spans="1:17" ht="15.75" hidden="1" customHeight="1" x14ac:dyDescent="0.3">
      <c r="A11" s="53"/>
      <c r="B11" s="41"/>
      <c r="C11" s="42">
        <v>56</v>
      </c>
      <c r="D11" s="41">
        <v>2000</v>
      </c>
      <c r="E11" s="41">
        <f>10^(0.794358141*((LOG((C11/174.393)/LOG(10))*(LOG((C11/174.393)/LOG(10))))))</f>
        <v>1.5607564739647632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RANK(N11,N10:N12,0)</f>
        <v>1</v>
      </c>
      <c r="Q11" s="52"/>
    </row>
    <row r="12" spans="1:17" ht="16.5" hidden="1" customHeight="1" x14ac:dyDescent="0.3">
      <c r="A12" s="54"/>
      <c r="B12" s="51"/>
      <c r="C12" s="55">
        <v>59.6</v>
      </c>
      <c r="D12" s="51"/>
      <c r="E12" s="51">
        <f>10^(0.794358141*((LOG((C12/174.393)/LOG(10))*(LOG((C12/174.393)/LOG(10))))))</f>
        <v>1.4883636694761329</v>
      </c>
      <c r="F12" s="56"/>
      <c r="G12" s="57"/>
      <c r="H12" s="57"/>
      <c r="I12" s="58">
        <f>IF(MAX(F12:H12)&lt;0,0,MAX(F12:H12))</f>
        <v>0</v>
      </c>
      <c r="J12" s="59"/>
      <c r="K12" s="57"/>
      <c r="L12" s="57"/>
      <c r="M12" s="58">
        <f>IF(MAX(J12:L12)&lt;0,0,MAX(J12:L12))</f>
        <v>0</v>
      </c>
      <c r="N12" s="60">
        <f>I12+M12</f>
        <v>0</v>
      </c>
      <c r="O12" s="61">
        <f>N12*E12</f>
        <v>0</v>
      </c>
      <c r="P12" s="62">
        <f>RANK(N12,N10:N12,0)</f>
        <v>1</v>
      </c>
      <c r="Q12" s="52"/>
    </row>
    <row r="13" spans="1:17" ht="17.25" customHeight="1" x14ac:dyDescent="0.3">
      <c r="A13" s="490" t="s">
        <v>50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52"/>
    </row>
    <row r="14" spans="1:17" ht="16.5" hidden="1" customHeight="1" x14ac:dyDescent="0.3">
      <c r="A14" s="63"/>
      <c r="B14" s="64"/>
      <c r="C14" s="14">
        <v>68.099999999999994</v>
      </c>
      <c r="D14" s="15">
        <v>1998</v>
      </c>
      <c r="E14" s="16">
        <f>10^(0.794358141*((LOG((C14/174.393)/LOG(10))*(LOG((C14/174.393)/LOG(10))))))</f>
        <v>1.356687174669762</v>
      </c>
      <c r="F14" s="203"/>
      <c r="G14" s="204"/>
      <c r="H14" s="204"/>
      <c r="I14" s="205">
        <f>IF(MAX(F14:H14)&lt;0,0,MAX(F14:H14))</f>
        <v>0</v>
      </c>
      <c r="J14" s="17"/>
      <c r="K14" s="18"/>
      <c r="L14" s="18"/>
      <c r="M14" s="19">
        <f>IF(MAX(J14:L14)&lt;0,0,MAX(J14:L14))</f>
        <v>0</v>
      </c>
      <c r="N14" s="20">
        <f>I14+M14</f>
        <v>0</v>
      </c>
      <c r="O14" s="21">
        <f>N14*E14</f>
        <v>0</v>
      </c>
      <c r="P14" s="22">
        <f>RANK(N14,N14:N17,0)</f>
        <v>3</v>
      </c>
      <c r="Q14" s="52"/>
    </row>
    <row r="15" spans="1:17" ht="15.75" customHeight="1" x14ac:dyDescent="0.3">
      <c r="A15" s="76" t="s">
        <v>51</v>
      </c>
      <c r="B15" s="64" t="s">
        <v>48</v>
      </c>
      <c r="C15" s="14">
        <v>60.6</v>
      </c>
      <c r="D15" s="64">
        <v>1999</v>
      </c>
      <c r="E15" s="161">
        <f>10^(0.794358141*((LOG((C15/174.393)/LOG(10))*(LOG((C15/174.393)/LOG(10))))))</f>
        <v>1.4702707453992507</v>
      </c>
      <c r="F15" s="184">
        <v>53</v>
      </c>
      <c r="G15" s="185">
        <v>55</v>
      </c>
      <c r="H15" s="185">
        <v>57</v>
      </c>
      <c r="I15" s="95">
        <f>IF(MAX(F15:H15)&lt;0,0,MAX(F15:H15))</f>
        <v>57</v>
      </c>
      <c r="J15" s="80">
        <v>67</v>
      </c>
      <c r="K15" s="18">
        <v>71</v>
      </c>
      <c r="L15" s="18">
        <v>73</v>
      </c>
      <c r="M15" s="46">
        <f>IF(MAX(J15:L15)&lt;0,0,MAX(J15:L15))</f>
        <v>73</v>
      </c>
      <c r="N15" s="48">
        <f>I15+M15</f>
        <v>130</v>
      </c>
      <c r="O15" s="105">
        <f>N15*E15</f>
        <v>191.13519690190259</v>
      </c>
      <c r="P15" s="35">
        <f>RANK(N15,N14:N17,0)</f>
        <v>1</v>
      </c>
      <c r="Q15" s="52"/>
    </row>
    <row r="16" spans="1:17" ht="16.5" customHeight="1" x14ac:dyDescent="0.3">
      <c r="A16" s="112" t="s">
        <v>52</v>
      </c>
      <c r="B16" s="113" t="s">
        <v>46</v>
      </c>
      <c r="C16" s="164">
        <v>60</v>
      </c>
      <c r="D16" s="113">
        <v>2000</v>
      </c>
      <c r="E16" s="165">
        <f>10^(0.794358141*((LOG((C16/174.393)/LOG(10))*(LOG((C16/174.393)/LOG(10))))))</f>
        <v>1.4810297176114258</v>
      </c>
      <c r="F16" s="187">
        <v>48</v>
      </c>
      <c r="G16" s="117">
        <v>-51</v>
      </c>
      <c r="H16" s="117">
        <v>51</v>
      </c>
      <c r="I16" s="72">
        <f>IF(MAX(F16:H16)&lt;0,0,MAX(F16:H16))</f>
        <v>51</v>
      </c>
      <c r="J16" s="188">
        <v>58</v>
      </c>
      <c r="K16" s="117">
        <v>61</v>
      </c>
      <c r="L16" s="117">
        <v>-62</v>
      </c>
      <c r="M16" s="72">
        <f>IF(MAX(J16:L16)&lt;0,0,MAX(J16:L16))</f>
        <v>61</v>
      </c>
      <c r="N16" s="73">
        <f>I16+M16</f>
        <v>112</v>
      </c>
      <c r="O16" s="74">
        <f>N16*E16</f>
        <v>165.87532837247969</v>
      </c>
      <c r="P16" s="75">
        <f>RANK(N16,N14:N17,0)</f>
        <v>2</v>
      </c>
      <c r="Q16" s="52"/>
    </row>
    <row r="17" spans="1:17" ht="15.6" hidden="1" customHeight="1" x14ac:dyDescent="0.3">
      <c r="A17" s="12"/>
      <c r="B17" s="13"/>
      <c r="C17" s="207">
        <v>62</v>
      </c>
      <c r="D17" s="13"/>
      <c r="E17" s="208">
        <f>10^(0.794358141*((LOG((C17/174.393)/LOG(10))*(LOG((C17/174.393)/LOG(10))))))</f>
        <v>1.4462434115461982</v>
      </c>
      <c r="F17" s="209"/>
      <c r="G17" s="204"/>
      <c r="H17" s="204"/>
      <c r="I17" s="205">
        <f>IF(MAX(F17:H17)&lt;0,0,MAX(F17:H17))</f>
        <v>0</v>
      </c>
      <c r="J17" s="203"/>
      <c r="K17" s="204"/>
      <c r="L17" s="204"/>
      <c r="M17" s="205">
        <f>IF(MAX(J17:L17)&lt;0,0,MAX(J17:L17))</f>
        <v>0</v>
      </c>
      <c r="N17" s="210">
        <f>I17+M17</f>
        <v>0</v>
      </c>
      <c r="O17" s="211">
        <f>N17*E17</f>
        <v>0</v>
      </c>
      <c r="P17" s="62">
        <f>RANK(N17,N14:N17,0)</f>
        <v>3</v>
      </c>
      <c r="Q17" s="52"/>
    </row>
    <row r="18" spans="1:17" ht="17.25" customHeight="1" x14ac:dyDescent="0.3">
      <c r="A18" s="490" t="s">
        <v>21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52"/>
    </row>
    <row r="19" spans="1:17" ht="15.75" hidden="1" customHeight="1" x14ac:dyDescent="0.3">
      <c r="A19" s="79"/>
      <c r="B19" s="64"/>
      <c r="C19" s="14">
        <v>72.7</v>
      </c>
      <c r="D19" s="64"/>
      <c r="E19" s="16">
        <f>10^(0.794358141*((LOG((C19/174.393)/LOG(10))*(LOG((C19/174.393)/LOG(10))))))</f>
        <v>1.3022731257935971</v>
      </c>
      <c r="F19" s="209"/>
      <c r="G19" s="204"/>
      <c r="H19" s="204"/>
      <c r="I19" s="205">
        <f>IF(MAX(F19:H19)&lt;0,0,MAX(F19:H19))</f>
        <v>0</v>
      </c>
      <c r="J19" s="18"/>
      <c r="K19" s="18"/>
      <c r="L19" s="1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22">
        <f>RANK(N19,N19:N22,0)</f>
        <v>2</v>
      </c>
      <c r="Q19" s="52"/>
    </row>
    <row r="20" spans="1:17" ht="16.5" customHeight="1" x14ac:dyDescent="0.3">
      <c r="A20" s="212" t="s">
        <v>58</v>
      </c>
      <c r="B20" s="113" t="s">
        <v>23</v>
      </c>
      <c r="C20" s="164">
        <v>68.5</v>
      </c>
      <c r="D20" s="113">
        <v>1997</v>
      </c>
      <c r="E20" s="165">
        <f>10^(0.794358141*((LOG((C20/174.393)/LOG(10))*(LOG((C20/174.393)/LOG(10))))))</f>
        <v>1.3515578957842642</v>
      </c>
      <c r="F20" s="141">
        <v>75</v>
      </c>
      <c r="G20" s="142">
        <v>-78</v>
      </c>
      <c r="H20" s="142">
        <v>-78</v>
      </c>
      <c r="I20" s="9">
        <f>IF(MAX(F20:H20)&lt;0,0,MAX(F20:H20))</f>
        <v>75</v>
      </c>
      <c r="J20" s="187">
        <v>95</v>
      </c>
      <c r="K20" s="117">
        <v>100</v>
      </c>
      <c r="L20" s="117">
        <v>-102</v>
      </c>
      <c r="M20" s="72">
        <f>IF(MAX(J20:L20)&lt;0,0,MAX(J20:L20))</f>
        <v>100</v>
      </c>
      <c r="N20" s="73">
        <f>I20+M20</f>
        <v>175</v>
      </c>
      <c r="O20" s="74">
        <f>N20*E20</f>
        <v>236.52263176224625</v>
      </c>
      <c r="P20" s="75">
        <f>RANK(N20,N19:N22,0)</f>
        <v>1</v>
      </c>
      <c r="Q20" s="52"/>
    </row>
    <row r="21" spans="1:17" ht="15.75" hidden="1" customHeight="1" x14ac:dyDescent="0.3">
      <c r="A21" s="85"/>
      <c r="B21" s="64"/>
      <c r="C21" s="14">
        <v>30</v>
      </c>
      <c r="D21" s="64">
        <v>2000</v>
      </c>
      <c r="E21" s="16">
        <f>10^(0.794358141*((LOG((C21/174.393)/LOG(10))*(LOG((C21/174.393)/LOG(10))))))</f>
        <v>2.9117814397877648</v>
      </c>
      <c r="F21" s="80"/>
      <c r="G21" s="18"/>
      <c r="H21" s="18"/>
      <c r="I21" s="19">
        <f>IF(MAX(F21:H21)&lt;0,0,MAX(F21:H21))</f>
        <v>0</v>
      </c>
      <c r="J21" s="18"/>
      <c r="K21" s="18"/>
      <c r="L21" s="18"/>
      <c r="M21" s="19">
        <f>IF(MAX(J21:L21)&lt;0,0,MAX(J21:L21))</f>
        <v>0</v>
      </c>
      <c r="N21" s="20">
        <f>I21+M21</f>
        <v>0</v>
      </c>
      <c r="O21" s="21">
        <f>N21*E21</f>
        <v>0</v>
      </c>
      <c r="P21" s="22">
        <f>RANK(N21,N19:N22,0)</f>
        <v>2</v>
      </c>
      <c r="Q21" s="52"/>
    </row>
    <row r="22" spans="1:17" ht="16.5" hidden="1" customHeight="1" x14ac:dyDescent="0.3">
      <c r="A22" s="86"/>
      <c r="B22" s="51"/>
      <c r="C22" s="55">
        <v>72.2</v>
      </c>
      <c r="D22" s="51"/>
      <c r="E22" s="78">
        <f>10^(0.794358141*((LOG((C22/174.393)/LOG(10))*(LOG((C22/174.393)/LOG(10))))))</f>
        <v>1.3077316748012733</v>
      </c>
      <c r="F22" s="56"/>
      <c r="G22" s="57"/>
      <c r="H22" s="57"/>
      <c r="I22" s="58">
        <f>IF(MAX(F22:H22)&lt;0,0,MAX(F22:H22))</f>
        <v>0</v>
      </c>
      <c r="J22" s="57"/>
      <c r="K22" s="57"/>
      <c r="L22" s="57"/>
      <c r="M22" s="58">
        <f>IF(MAX(J22:L22)&lt;0,0,MAX(J22:L22))</f>
        <v>0</v>
      </c>
      <c r="N22" s="60">
        <f>I22+M22</f>
        <v>0</v>
      </c>
      <c r="O22" s="61">
        <f>N22*E22</f>
        <v>0</v>
      </c>
      <c r="P22" s="62">
        <f>RANK(N22,N19:N22,0)</f>
        <v>2</v>
      </c>
      <c r="Q22" s="52"/>
    </row>
    <row r="23" spans="1:17" ht="17.25" customHeight="1" x14ac:dyDescent="0.3">
      <c r="A23" s="490" t="s">
        <v>59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52"/>
    </row>
    <row r="24" spans="1:17" s="97" customFormat="1" ht="15.75" customHeight="1" x14ac:dyDescent="0.3">
      <c r="A24" s="158" t="s">
        <v>60</v>
      </c>
      <c r="B24" s="159" t="s">
        <v>48</v>
      </c>
      <c r="C24" s="160">
        <v>73.8</v>
      </c>
      <c r="D24" s="159">
        <v>1997</v>
      </c>
      <c r="E24" s="161">
        <f>10^(0.794358141*((LOG((C24/174.393)/LOG(10))*(LOG((C24/174.393)/LOG(10))))))</f>
        <v>1.2906204473118292</v>
      </c>
      <c r="F24" s="92">
        <v>91</v>
      </c>
      <c r="G24" s="93">
        <v>94</v>
      </c>
      <c r="H24" s="93">
        <v>-96</v>
      </c>
      <c r="I24" s="95">
        <f>IF(MAX(F24:H24)&lt;0,0,MAX(F24:H24))</f>
        <v>94</v>
      </c>
      <c r="J24" s="92">
        <v>106</v>
      </c>
      <c r="K24" s="93">
        <v>109</v>
      </c>
      <c r="L24" s="93">
        <v>111</v>
      </c>
      <c r="M24" s="95">
        <f>IF(MAX(J24:L24)&lt;0,0,MAX(J24:L24))</f>
        <v>111</v>
      </c>
      <c r="N24" s="20">
        <f>I24+M24</f>
        <v>205</v>
      </c>
      <c r="O24" s="77">
        <f>N24*E24</f>
        <v>264.57719169892499</v>
      </c>
      <c r="P24" s="35">
        <f>RANK(N24,N24:N27,0)</f>
        <v>1</v>
      </c>
      <c r="Q24" s="96"/>
    </row>
    <row r="25" spans="1:17" s="97" customFormat="1" ht="15.75" customHeight="1" x14ac:dyDescent="0.3">
      <c r="A25" s="213" t="s">
        <v>61</v>
      </c>
      <c r="B25" s="104" t="s">
        <v>62</v>
      </c>
      <c r="C25" s="214">
        <v>74.2</v>
      </c>
      <c r="D25" s="104">
        <v>1997</v>
      </c>
      <c r="E25" s="186">
        <f>10^(0.794358141*((LOG((C25/174.393)/LOG(10))*(LOG((C25/174.393)/LOG(10))))))</f>
        <v>1.2865006873443945</v>
      </c>
      <c r="F25" s="28">
        <v>85</v>
      </c>
      <c r="G25" s="29">
        <v>91</v>
      </c>
      <c r="H25" s="29">
        <v>94</v>
      </c>
      <c r="I25" s="46">
        <f>IF(MAX(F25:H25)&lt;0,0,MAX(F25:H25))</f>
        <v>94</v>
      </c>
      <c r="J25" s="28">
        <v>100</v>
      </c>
      <c r="K25" s="29">
        <v>106</v>
      </c>
      <c r="L25" s="29">
        <v>111</v>
      </c>
      <c r="M25" s="46">
        <f>IF(MAX(J25:L25)&lt;0,0,MAX(J25:L25))</f>
        <v>111</v>
      </c>
      <c r="N25" s="48">
        <f>I25+M25</f>
        <v>205</v>
      </c>
      <c r="O25" s="105">
        <f>N25*E25</f>
        <v>263.73264090560087</v>
      </c>
      <c r="P25" s="35">
        <v>2</v>
      </c>
      <c r="Q25" s="96"/>
    </row>
    <row r="26" spans="1:17" s="97" customFormat="1" ht="15.75" hidden="1" customHeight="1" x14ac:dyDescent="0.3">
      <c r="A26" s="40"/>
      <c r="B26" s="41"/>
      <c r="C26" s="42">
        <v>75</v>
      </c>
      <c r="D26" s="41">
        <v>1999</v>
      </c>
      <c r="E26" s="186">
        <f>10^(0.794358141*((LOG((C26/174.393)/LOG(10))*(LOG((C26/174.393)/LOG(10))))))</f>
        <v>1.2784425484161912</v>
      </c>
      <c r="F26" s="28"/>
      <c r="G26" s="29"/>
      <c r="H26" s="29"/>
      <c r="I26" s="46">
        <f>IF(MAX(F26:H26)&lt;0,0,MAX(F26:H26))</f>
        <v>0</v>
      </c>
      <c r="J26" s="28"/>
      <c r="K26" s="29"/>
      <c r="L26" s="29"/>
      <c r="M26" s="46">
        <f>IF(MAX(J26:L26)&lt;0,0,MAX(J26:L26))</f>
        <v>0</v>
      </c>
      <c r="N26" s="48">
        <f>I26+M26</f>
        <v>0</v>
      </c>
      <c r="O26" s="105">
        <f>N26*E26</f>
        <v>0</v>
      </c>
      <c r="P26" s="35">
        <f>RANK(N26,N24:N27,0)</f>
        <v>4</v>
      </c>
      <c r="Q26" s="96"/>
    </row>
    <row r="27" spans="1:17" ht="16.5" customHeight="1" x14ac:dyDescent="0.3">
      <c r="A27" s="215" t="s">
        <v>56</v>
      </c>
      <c r="B27" s="51" t="s">
        <v>48</v>
      </c>
      <c r="C27" s="55">
        <v>70</v>
      </c>
      <c r="D27" s="51">
        <v>2000</v>
      </c>
      <c r="E27" s="178">
        <f>10^(0.794358141*((LOG((C27/174.393)/LOG(10))*(LOG((C27/174.393)/LOG(10))))))</f>
        <v>1.3330283168520434</v>
      </c>
      <c r="F27" s="59">
        <v>-22</v>
      </c>
      <c r="G27" s="57">
        <v>22</v>
      </c>
      <c r="H27" s="57">
        <v>24</v>
      </c>
      <c r="I27" s="58">
        <f>IF(MAX(F27:H27)&lt;0,0,MAX(F27:H27))</f>
        <v>24</v>
      </c>
      <c r="J27" s="56">
        <v>28</v>
      </c>
      <c r="K27" s="57">
        <v>30</v>
      </c>
      <c r="L27" s="57">
        <v>32</v>
      </c>
      <c r="M27" s="58">
        <f>IF(MAX(J27:L27)&lt;0,0,MAX(J27:L27))</f>
        <v>32</v>
      </c>
      <c r="N27" s="60">
        <f>I27+M27</f>
        <v>56</v>
      </c>
      <c r="O27" s="182">
        <f>N27*E27</f>
        <v>74.649585743714425</v>
      </c>
      <c r="P27" s="151">
        <f>RANK(N27,N24:N27,0)</f>
        <v>3</v>
      </c>
      <c r="Q27" s="52"/>
    </row>
    <row r="28" spans="1:17" ht="17.25" customHeight="1" x14ac:dyDescent="0.3">
      <c r="A28" s="490" t="s">
        <v>31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52"/>
    </row>
    <row r="29" spans="1:17" ht="15.75" customHeight="1" x14ac:dyDescent="0.3">
      <c r="A29" s="79" t="s">
        <v>63</v>
      </c>
      <c r="B29" s="64" t="s">
        <v>62</v>
      </c>
      <c r="C29" s="14">
        <v>83.4</v>
      </c>
      <c r="D29" s="64">
        <v>1997</v>
      </c>
      <c r="E29" s="161">
        <f>10^(0.794358141*((LOG((C29/174.393)/LOG(10))*(LOG((C29/174.393)/LOG(10))))))</f>
        <v>1.2064988786706048</v>
      </c>
      <c r="F29" s="184">
        <v>90</v>
      </c>
      <c r="G29" s="185">
        <v>97</v>
      </c>
      <c r="H29" s="185">
        <v>102</v>
      </c>
      <c r="I29" s="95">
        <f>IF(MAX(F29:H29)&lt;0,0,MAX(F29:H29))</f>
        <v>102</v>
      </c>
      <c r="J29" s="216">
        <v>112</v>
      </c>
      <c r="K29" s="185">
        <v>-120</v>
      </c>
      <c r="L29" s="185">
        <v>120</v>
      </c>
      <c r="M29" s="95">
        <f>IF(MAX(J29:L29)&lt;0,0,MAX(J29:L29))</f>
        <v>120</v>
      </c>
      <c r="N29" s="20">
        <f>I29+M29</f>
        <v>222</v>
      </c>
      <c r="O29" s="77">
        <f>N29*E29</f>
        <v>267.84275106487428</v>
      </c>
      <c r="P29" s="35">
        <f>RANK(N29,N29:N31,0)</f>
        <v>1</v>
      </c>
      <c r="Q29" s="52"/>
    </row>
    <row r="30" spans="1:17" ht="16.5" customHeight="1" x14ac:dyDescent="0.3">
      <c r="A30" s="217" t="s">
        <v>55</v>
      </c>
      <c r="B30" s="218" t="s">
        <v>48</v>
      </c>
      <c r="C30" s="219">
        <v>78</v>
      </c>
      <c r="D30" s="218">
        <v>1999</v>
      </c>
      <c r="E30" s="220">
        <f>10^(0.794358141*((LOG((C30/174.393)/LOG(10))*(LOG((C30/174.393)/LOG(10))))))</f>
        <v>1.2502436276010762</v>
      </c>
      <c r="F30" s="187">
        <v>36</v>
      </c>
      <c r="G30" s="117">
        <v>38</v>
      </c>
      <c r="H30" s="117">
        <v>39</v>
      </c>
      <c r="I30" s="72">
        <f>IF(MAX(F30:H30)&lt;0,0,MAX(F30:H30))</f>
        <v>39</v>
      </c>
      <c r="J30" s="188">
        <v>46</v>
      </c>
      <c r="K30" s="117">
        <v>48</v>
      </c>
      <c r="L30" s="117">
        <v>50</v>
      </c>
      <c r="M30" s="72">
        <f>IF(MAX(J30:L30)&lt;0,0,MAX(J30:L30))</f>
        <v>50</v>
      </c>
      <c r="N30" s="73">
        <f>I30+M30</f>
        <v>89</v>
      </c>
      <c r="O30" s="74">
        <f>N30*E30</f>
        <v>111.27168285649579</v>
      </c>
      <c r="P30" s="102">
        <f>RANK(N30,N29:N31,0)</f>
        <v>2</v>
      </c>
      <c r="Q30" s="52"/>
    </row>
    <row r="31" spans="1:17" ht="16.5" hidden="1" customHeight="1" x14ac:dyDescent="0.3">
      <c r="A31" s="79"/>
      <c r="B31" s="64"/>
      <c r="C31" s="14">
        <v>56</v>
      </c>
      <c r="D31" s="64"/>
      <c r="E31" s="16">
        <f>10^(0.794358141*((LOG((C31/174.393)/LOG(10))*(LOG((C31/174.393)/LOG(10))))))</f>
        <v>1.5607564739647632</v>
      </c>
      <c r="F31" s="18"/>
      <c r="G31" s="18"/>
      <c r="H31" s="18"/>
      <c r="I31" s="19">
        <f>IF(MAX(F31:H31)&lt;0,0,MAX(F31:H31))</f>
        <v>0</v>
      </c>
      <c r="J31" s="18"/>
      <c r="K31" s="18"/>
      <c r="L31" s="18"/>
      <c r="M31" s="19">
        <f>IF(MAX(J31:L31)&lt;0,0,MAX(J31:L31))</f>
        <v>0</v>
      </c>
      <c r="N31" s="20">
        <f>I31+M31</f>
        <v>0</v>
      </c>
      <c r="O31" s="21">
        <f>N31*E31</f>
        <v>0</v>
      </c>
      <c r="P31" s="22">
        <f>RANK(N31,N29:N31,0)</f>
        <v>3</v>
      </c>
      <c r="Q31" s="52"/>
    </row>
    <row r="32" spans="1:17" ht="17.25" hidden="1" customHeight="1" x14ac:dyDescent="0.25">
      <c r="A32" s="489" t="s">
        <v>32</v>
      </c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106"/>
    </row>
    <row r="33" spans="1:17" ht="15.75" hidden="1" customHeight="1" x14ac:dyDescent="0.3">
      <c r="A33" s="107"/>
      <c r="B33" s="41"/>
      <c r="C33" s="41">
        <v>60</v>
      </c>
      <c r="D33" s="41"/>
      <c r="E33" s="41">
        <f>10^(0.794358141*((LOG((C33/174.393)/LOG(10))*(LOG((C33/174.393)/LOG(10))))))</f>
        <v>1.4810297176114258</v>
      </c>
      <c r="F33" s="108"/>
      <c r="G33" s="108"/>
      <c r="H33" s="108"/>
      <c r="I33" s="46">
        <f>IF(MAX(F33:H33)&lt;0,0,MAX(F33:H33))</f>
        <v>0</v>
      </c>
      <c r="J33" s="108"/>
      <c r="K33" s="108"/>
      <c r="L33" s="108"/>
      <c r="M33" s="46">
        <f>IF(MAX(J33:L33)&lt;0,0,MAX(J33:L33))</f>
        <v>0</v>
      </c>
      <c r="N33" s="109">
        <f>I33+M33</f>
        <v>0</v>
      </c>
      <c r="O33" s="49">
        <f>N33*E33</f>
        <v>0</v>
      </c>
      <c r="P33" s="22">
        <f>RANK(N33,N33:N34,0)</f>
        <v>1</v>
      </c>
      <c r="Q33" s="52"/>
    </row>
    <row r="34" spans="1:17" ht="16.5" hidden="1" customHeight="1" x14ac:dyDescent="0.3">
      <c r="A34" s="40"/>
      <c r="B34" s="41"/>
      <c r="C34" s="41">
        <v>30</v>
      </c>
      <c r="D34" s="41"/>
      <c r="E34" s="41">
        <f>10^(0.794358141*((LOG((C34/174.393)/LOG(10))*(LOG((C34/174.393)/LOG(10))))))</f>
        <v>2.9117814397877648</v>
      </c>
      <c r="F34" s="108"/>
      <c r="G34" s="108"/>
      <c r="H34" s="45"/>
      <c r="I34" s="46">
        <f>IF(MAX(F34:H34)&lt;0,0,MAX(F34:H34))</f>
        <v>0</v>
      </c>
      <c r="J34" s="110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RANK(N34,N33:N34,0)</f>
        <v>1</v>
      </c>
    </row>
    <row r="35" spans="1:17" ht="16.5" hidden="1" customHeight="1" x14ac:dyDescent="0.25">
      <c r="A35" s="489" t="s">
        <v>33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</row>
    <row r="36" spans="1:17" ht="15.75" hidden="1" customHeight="1" x14ac:dyDescent="0.3">
      <c r="A36" s="40"/>
      <c r="B36" s="41"/>
      <c r="C36" s="41">
        <v>75</v>
      </c>
      <c r="D36" s="41"/>
      <c r="E36" s="41">
        <f>10^(0.794358141*((LOG((C36/174.393)/LOG(10))*(LOG((C36/174.393)/LOG(10))))))</f>
        <v>1.2784425484161912</v>
      </c>
      <c r="F36" s="111"/>
      <c r="G36" s="108"/>
      <c r="H36" s="108"/>
      <c r="I36" s="46">
        <f>IF(MAX(F36:H36)&lt;0,0,MAX(F36:H36))</f>
        <v>0</v>
      </c>
      <c r="J36" s="110"/>
      <c r="K36" s="108"/>
      <c r="L36" s="45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22">
        <f>RANK(N36,N36:N37,0)</f>
        <v>1</v>
      </c>
    </row>
    <row r="37" spans="1:17" ht="16.5" hidden="1" customHeight="1" x14ac:dyDescent="0.3">
      <c r="A37" s="112"/>
      <c r="B37" s="113"/>
      <c r="C37" s="113">
        <v>100</v>
      </c>
      <c r="D37" s="113"/>
      <c r="E37" s="113">
        <f>10^(0.794358141*((LOG((C37/174.393)/LOG(10))*(LOG((C37/174.393)/LOG(10))))))</f>
        <v>1.1126021632711198</v>
      </c>
      <c r="F37" s="114"/>
      <c r="G37" s="115"/>
      <c r="H37" s="115"/>
      <c r="I37" s="72">
        <f>IF(MAX(F37:H37)&lt;0,0,MAX(F37:H37))</f>
        <v>0</v>
      </c>
      <c r="J37" s="116"/>
      <c r="K37" s="115"/>
      <c r="L37" s="117"/>
      <c r="M37" s="72">
        <f>IF(MAX(J37:L37)&lt;0,0,MAX(J37:L37))</f>
        <v>0</v>
      </c>
      <c r="N37" s="118">
        <f>I37+M37</f>
        <v>0</v>
      </c>
      <c r="O37" s="119">
        <f>N37*E37</f>
        <v>0</v>
      </c>
      <c r="P37" s="120">
        <f>RANK(N37,N36:N37,0)</f>
        <v>1</v>
      </c>
    </row>
    <row r="38" spans="1:17" ht="16.5" customHeight="1" x14ac:dyDescent="0.3">
      <c r="A38" s="121"/>
      <c r="B38" s="122"/>
      <c r="C38" s="122"/>
      <c r="D38" s="122"/>
      <c r="E38" s="123"/>
      <c r="F38" s="122"/>
    </row>
    <row r="39" spans="1:17" ht="19.5" customHeight="1" x14ac:dyDescent="0.3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7" ht="15.75" customHeight="1" x14ac:dyDescent="0.25">
      <c r="A40" s="127"/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7" ht="15.75" customHeight="1" x14ac:dyDescent="0.3">
      <c r="A41" s="121" t="s">
        <v>34</v>
      </c>
    </row>
    <row r="42" spans="1:17" ht="15.75" customHeight="1" x14ac:dyDescent="0.3">
      <c r="A42" s="121"/>
    </row>
    <row r="43" spans="1:17" ht="15.75" customHeight="1" x14ac:dyDescent="0.3">
      <c r="A43" s="121" t="s">
        <v>35</v>
      </c>
    </row>
  </sheetData>
  <sheetProtection selectLockedCells="1" selectUnlockedCells="1"/>
  <mergeCells count="14">
    <mergeCell ref="A1:P1"/>
    <mergeCell ref="A2:P2"/>
    <mergeCell ref="A3:E3"/>
    <mergeCell ref="F3:I3"/>
    <mergeCell ref="J3:M3"/>
    <mergeCell ref="N3:P3"/>
    <mergeCell ref="A32:P32"/>
    <mergeCell ref="A35:P35"/>
    <mergeCell ref="A5:P5"/>
    <mergeCell ref="A9:P9"/>
    <mergeCell ref="A13:P13"/>
    <mergeCell ref="A18:P18"/>
    <mergeCell ref="A23:P23"/>
    <mergeCell ref="A28:P28"/>
  </mergeCells>
  <pageMargins left="1.18124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AF144"/>
  <sheetViews>
    <sheetView tabSelected="1" zoomScale="140" zoomScaleNormal="140" workbookViewId="0">
      <selection activeCell="C57" sqref="C57"/>
    </sheetView>
  </sheetViews>
  <sheetFormatPr defaultColWidth="8.6640625" defaultRowHeight="12.75" customHeight="1" x14ac:dyDescent="0.25"/>
  <cols>
    <col min="1" max="1" width="3.5546875" style="347" customWidth="1"/>
    <col min="2" max="2" width="17.109375" customWidth="1"/>
    <col min="3" max="3" width="20.44140625" customWidth="1"/>
    <col min="4" max="5" width="8" customWidth="1"/>
    <col min="6" max="6" width="6" customWidth="1"/>
    <col min="7" max="7" width="9.5546875" style="1" customWidth="1"/>
    <col min="8" max="8" width="7" customWidth="1"/>
    <col min="9" max="10" width="6.6640625" style="2" customWidth="1"/>
    <col min="11" max="11" width="6.44140625" customWidth="1"/>
    <col min="12" max="12" width="7.44140625" customWidth="1"/>
    <col min="13" max="13" width="11.109375" customWidth="1"/>
    <col min="14" max="14" width="5.21875" customWidth="1"/>
    <col min="15" max="15" width="8.44140625" hidden="1" customWidth="1"/>
  </cols>
  <sheetData>
    <row r="1" spans="1:32" ht="24" customHeight="1" x14ac:dyDescent="0.25">
      <c r="A1" s="505" t="s">
        <v>103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313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</row>
    <row r="2" spans="1:32" ht="27.75" customHeight="1" thickBot="1" x14ac:dyDescent="0.3">
      <c r="B2" s="520" t="s">
        <v>120</v>
      </c>
      <c r="C2" s="520"/>
      <c r="D2" s="352"/>
      <c r="E2" s="352"/>
      <c r="F2" s="352"/>
      <c r="G2" s="352"/>
      <c r="H2" s="352"/>
      <c r="I2" s="352"/>
      <c r="J2" s="352"/>
      <c r="K2" s="352"/>
      <c r="L2" s="352"/>
      <c r="M2" s="513">
        <v>44835</v>
      </c>
      <c r="N2" s="513"/>
      <c r="O2" s="315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</row>
    <row r="3" spans="1:32" ht="17.25" customHeight="1" thickTop="1" thickBot="1" x14ac:dyDescent="0.3">
      <c r="B3" s="517"/>
      <c r="C3" s="518"/>
      <c r="D3" s="518"/>
      <c r="E3" s="518"/>
      <c r="F3" s="519"/>
      <c r="G3" s="348"/>
      <c r="H3" s="514" t="s">
        <v>3</v>
      </c>
      <c r="I3" s="515"/>
      <c r="J3" s="515"/>
      <c r="K3" s="516"/>
      <c r="L3" s="349"/>
      <c r="M3" s="350"/>
      <c r="N3" s="351"/>
      <c r="O3" s="316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</row>
    <row r="4" spans="1:32" ht="16.5" customHeight="1" thickTop="1" thickBot="1" x14ac:dyDescent="0.3">
      <c r="B4" s="349" t="s">
        <v>4</v>
      </c>
      <c r="C4" s="279" t="s">
        <v>5</v>
      </c>
      <c r="D4" s="349" t="s">
        <v>6</v>
      </c>
      <c r="E4" s="349" t="s">
        <v>105</v>
      </c>
      <c r="F4" s="349" t="s">
        <v>7</v>
      </c>
      <c r="G4" s="280" t="s">
        <v>8</v>
      </c>
      <c r="H4" s="283" t="s">
        <v>9</v>
      </c>
      <c r="I4" s="284" t="s">
        <v>10</v>
      </c>
      <c r="J4" s="281" t="s">
        <v>11</v>
      </c>
      <c r="K4" s="281" t="s">
        <v>104</v>
      </c>
      <c r="L4" s="282" t="s">
        <v>12</v>
      </c>
      <c r="M4" s="279" t="s">
        <v>14</v>
      </c>
      <c r="N4" s="349" t="s">
        <v>15</v>
      </c>
      <c r="O4" s="360" t="s">
        <v>115</v>
      </c>
      <c r="P4" s="361" t="s">
        <v>116</v>
      </c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</row>
    <row r="5" spans="1:32" ht="15.6" customHeight="1" thickTop="1" x14ac:dyDescent="0.25">
      <c r="B5" s="541" t="s">
        <v>41</v>
      </c>
      <c r="C5" s="582" t="s">
        <v>118</v>
      </c>
      <c r="D5" s="542">
        <v>99.9</v>
      </c>
      <c r="E5" s="542" t="s">
        <v>106</v>
      </c>
      <c r="F5" s="586">
        <v>2002</v>
      </c>
      <c r="G5" s="543">
        <f>10^(0.75194503*((LOG((D5/175.508)/LOG(10))*(LOG((D5/175.508)/LOG(10))))))</f>
        <v>1.1092682915813312</v>
      </c>
      <c r="H5" s="656">
        <v>148</v>
      </c>
      <c r="I5" s="656">
        <v>-155</v>
      </c>
      <c r="J5" s="656">
        <v>155</v>
      </c>
      <c r="K5" s="656" t="s">
        <v>27</v>
      </c>
      <c r="L5" s="544">
        <f>IF(MAX(H5:K5)&lt;0,0,MAX(H5:K5))</f>
        <v>155</v>
      </c>
      <c r="M5" s="543">
        <f>L5*G5*(IF(E5="M",1,1.5))</f>
        <v>171.93658519510635</v>
      </c>
      <c r="N5" s="545">
        <f>RANK(M5,M$5:M$49,0)</f>
        <v>8</v>
      </c>
      <c r="O5" s="588"/>
      <c r="P5" s="573">
        <f>RANK(M5,M$5:M$15,0)</f>
        <v>1</v>
      </c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</row>
    <row r="6" spans="1:32" ht="15.6" customHeight="1" x14ac:dyDescent="0.25">
      <c r="B6" s="546" t="s">
        <v>136</v>
      </c>
      <c r="C6" s="547" t="s">
        <v>137</v>
      </c>
      <c r="D6" s="548">
        <v>80.2</v>
      </c>
      <c r="E6" s="548" t="s">
        <v>106</v>
      </c>
      <c r="F6" s="549">
        <v>2004</v>
      </c>
      <c r="G6" s="550">
        <f>10^(0.75194503*((LOG((D6/175.508)/LOG(10))*(LOG((D6/175.508)/LOG(10))))))</f>
        <v>1.2217645473926413</v>
      </c>
      <c r="H6" s="658">
        <v>110</v>
      </c>
      <c r="I6" s="658">
        <v>118</v>
      </c>
      <c r="J6" s="658">
        <v>124</v>
      </c>
      <c r="K6" s="658">
        <v>127</v>
      </c>
      <c r="L6" s="552">
        <f>IF(MAX(H6:K6)&lt;0,0,MAX(H6:K6))</f>
        <v>127</v>
      </c>
      <c r="M6" s="550">
        <f>L6*G6*(IF(E6="M",1,1.5))</f>
        <v>155.16409751886545</v>
      </c>
      <c r="N6" s="553">
        <f>RANK(M6,M$5:M$49,0)</f>
        <v>10</v>
      </c>
      <c r="O6" s="589"/>
      <c r="P6" s="574">
        <f t="shared" ref="P6:P15" si="0">RANK(M6,M$5:M$15,0)</f>
        <v>2</v>
      </c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</row>
    <row r="7" spans="1:32" ht="15.6" customHeight="1" x14ac:dyDescent="0.25">
      <c r="B7" s="546" t="s">
        <v>153</v>
      </c>
      <c r="C7" s="547" t="s">
        <v>23</v>
      </c>
      <c r="D7" s="548">
        <v>85.6</v>
      </c>
      <c r="E7" s="548" t="s">
        <v>106</v>
      </c>
      <c r="F7" s="549">
        <v>2005</v>
      </c>
      <c r="G7" s="550">
        <f>10^(0.75194503*((LOG((D7/175.508)/LOG(10))*(LOG((D7/175.508)/LOG(10))))))</f>
        <v>1.1833531775315131</v>
      </c>
      <c r="H7" s="658">
        <v>122</v>
      </c>
      <c r="I7" s="658">
        <v>127</v>
      </c>
      <c r="J7" s="658" t="s">
        <v>27</v>
      </c>
      <c r="K7" s="658" t="s">
        <v>27</v>
      </c>
      <c r="L7" s="552">
        <f>IF(MAX(H7:K7)&lt;0,0,MAX(H7:K7))</f>
        <v>127</v>
      </c>
      <c r="M7" s="550">
        <f>L7*G7*(IF(E7="M",1,1.5))</f>
        <v>150.28585354650218</v>
      </c>
      <c r="N7" s="553">
        <f>RANK(M7,M$5:M$49,0)</f>
        <v>11</v>
      </c>
      <c r="O7" s="574">
        <f>RANK(M7,M6:M7,0)</f>
        <v>2</v>
      </c>
      <c r="P7" s="574">
        <f t="shared" si="0"/>
        <v>3</v>
      </c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</row>
    <row r="8" spans="1:32" ht="15.6" customHeight="1" x14ac:dyDescent="0.25">
      <c r="B8" s="554" t="s">
        <v>141</v>
      </c>
      <c r="C8" s="547" t="s">
        <v>137</v>
      </c>
      <c r="D8" s="548">
        <v>85.8</v>
      </c>
      <c r="E8" s="548" t="s">
        <v>106</v>
      </c>
      <c r="F8" s="549">
        <v>2002</v>
      </c>
      <c r="G8" s="550">
        <f>10^(0.75194503*((LOG((D8/175.508)/LOG(10))*(LOG((D8/175.508)/LOG(10))))))</f>
        <v>1.1820609333325562</v>
      </c>
      <c r="H8" s="658">
        <v>110</v>
      </c>
      <c r="I8" s="658">
        <v>118</v>
      </c>
      <c r="J8" s="658">
        <v>124</v>
      </c>
      <c r="K8" s="658">
        <v>-125</v>
      </c>
      <c r="L8" s="552">
        <f>IF(MAX(H8:K8)&lt;0,0,MAX(H8:K8))</f>
        <v>124</v>
      </c>
      <c r="M8" s="550">
        <f>L8*G8*(IF(E8="M",1,1.5))</f>
        <v>146.57555573323697</v>
      </c>
      <c r="N8" s="553">
        <f>RANK(M8,M$5:M$49,0)</f>
        <v>12</v>
      </c>
      <c r="O8" s="575"/>
      <c r="P8" s="574">
        <f t="shared" si="0"/>
        <v>4</v>
      </c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</row>
    <row r="9" spans="1:32" ht="15.6" customHeight="1" x14ac:dyDescent="0.25">
      <c r="B9" s="554" t="s">
        <v>157</v>
      </c>
      <c r="C9" s="547" t="s">
        <v>158</v>
      </c>
      <c r="D9" s="548">
        <v>73.599999999999994</v>
      </c>
      <c r="E9" s="548" t="s">
        <v>106</v>
      </c>
      <c r="F9" s="555">
        <v>2002</v>
      </c>
      <c r="G9" s="550">
        <f>10^(0.75194503*((LOG((D9/175.508)/LOG(10))*(LOG((D9/175.508)/LOG(10))))))</f>
        <v>1.2797081758040074</v>
      </c>
      <c r="H9" s="556">
        <v>95</v>
      </c>
      <c r="I9" s="556">
        <v>103</v>
      </c>
      <c r="J9" s="556">
        <v>110</v>
      </c>
      <c r="K9" s="556" t="s">
        <v>27</v>
      </c>
      <c r="L9" s="552">
        <f>IF(MAX(H9:K9)&lt;0,0,MAX(H9:K9))</f>
        <v>110</v>
      </c>
      <c r="M9" s="550">
        <f>L9*G9*(IF(E9="M",1,1.5))</f>
        <v>140.76789933844083</v>
      </c>
      <c r="N9" s="553">
        <f>RANK(M9,M$5:M$49,0)</f>
        <v>14</v>
      </c>
      <c r="O9" s="575"/>
      <c r="P9" s="574">
        <f t="shared" si="0"/>
        <v>5</v>
      </c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</row>
    <row r="10" spans="1:32" ht="15.6" customHeight="1" x14ac:dyDescent="0.25">
      <c r="B10" s="554" t="s">
        <v>156</v>
      </c>
      <c r="C10" s="556" t="s">
        <v>155</v>
      </c>
      <c r="D10" s="548">
        <v>89.2</v>
      </c>
      <c r="E10" s="548" t="s">
        <v>106</v>
      </c>
      <c r="F10" s="555">
        <v>2003</v>
      </c>
      <c r="G10" s="550">
        <f>10^(0.75194503*((LOG((D10/175.508)/LOG(10))*(LOG((D10/175.508)/LOG(10))))))</f>
        <v>1.1613552461888328</v>
      </c>
      <c r="H10" s="556">
        <v>110</v>
      </c>
      <c r="I10" s="556">
        <v>115</v>
      </c>
      <c r="J10" s="556">
        <v>120</v>
      </c>
      <c r="K10" s="556" t="s">
        <v>27</v>
      </c>
      <c r="L10" s="552">
        <f>IF(MAX(H10:K10)&lt;0,0,MAX(H10:K10))</f>
        <v>120</v>
      </c>
      <c r="M10" s="550">
        <f>L10*G10*(IF(E10="M",1,1.5))</f>
        <v>139.36262954265993</v>
      </c>
      <c r="N10" s="553">
        <f>RANK(M10,M$5:M$49,0)</f>
        <v>15</v>
      </c>
      <c r="O10" s="575"/>
      <c r="P10" s="574">
        <f t="shared" si="0"/>
        <v>6</v>
      </c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</row>
    <row r="11" spans="1:32" ht="15.6" customHeight="1" x14ac:dyDescent="0.25">
      <c r="B11" s="554" t="s">
        <v>154</v>
      </c>
      <c r="C11" s="556" t="s">
        <v>155</v>
      </c>
      <c r="D11" s="548">
        <v>88</v>
      </c>
      <c r="E11" s="548" t="s">
        <v>106</v>
      </c>
      <c r="F11" s="556">
        <v>2006</v>
      </c>
      <c r="G11" s="550">
        <f>10^(0.75194503*((LOG((D11/175.508)/LOG(10))*(LOG((D11/175.508)/LOG(10))))))</f>
        <v>1.1683992570894237</v>
      </c>
      <c r="H11" s="551">
        <v>105</v>
      </c>
      <c r="I11" s="551">
        <v>110</v>
      </c>
      <c r="J11" s="551">
        <v>115</v>
      </c>
      <c r="K11" s="551" t="s">
        <v>27</v>
      </c>
      <c r="L11" s="552">
        <f>IF(MAX(H11:K11)&lt;0,0,MAX(H11:K11))</f>
        <v>115</v>
      </c>
      <c r="M11" s="550">
        <f>L11*G11*(IF(E11="M",1,1.5))</f>
        <v>134.36591456528373</v>
      </c>
      <c r="N11" s="553">
        <f>RANK(M11,M$5:M$49,0)</f>
        <v>16</v>
      </c>
      <c r="O11" s="574">
        <f>RANK(M11,M11:M12,0)</f>
        <v>1</v>
      </c>
      <c r="P11" s="574">
        <f t="shared" si="0"/>
        <v>7</v>
      </c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</row>
    <row r="12" spans="1:32" ht="15.6" customHeight="1" x14ac:dyDescent="0.25">
      <c r="B12" s="546" t="s">
        <v>110</v>
      </c>
      <c r="C12" s="547" t="s">
        <v>23</v>
      </c>
      <c r="D12" s="548">
        <v>69.7</v>
      </c>
      <c r="E12" s="548" t="s">
        <v>106</v>
      </c>
      <c r="F12" s="549">
        <v>2004</v>
      </c>
      <c r="G12" s="550">
        <f>10^(0.75194503*((LOG((D12/175.508)/LOG(10))*(LOG((D12/175.508)/LOG(10))))))</f>
        <v>1.3211502023355994</v>
      </c>
      <c r="H12" s="556">
        <v>92</v>
      </c>
      <c r="I12" s="556">
        <v>97</v>
      </c>
      <c r="J12" s="556">
        <v>100</v>
      </c>
      <c r="K12" s="556" t="s">
        <v>27</v>
      </c>
      <c r="L12" s="552">
        <f>IF(MAX(H12:K12)&lt;0,0,MAX(H12:K12))</f>
        <v>100</v>
      </c>
      <c r="M12" s="550">
        <f>L12*G12*(IF(E12="M",1,1.5))</f>
        <v>132.11502023355993</v>
      </c>
      <c r="N12" s="553">
        <f>RANK(M12,M$5:M$49,0)</f>
        <v>18</v>
      </c>
      <c r="O12" s="575"/>
      <c r="P12" s="574">
        <f t="shared" si="0"/>
        <v>8</v>
      </c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</row>
    <row r="13" spans="1:32" ht="15.6" customHeight="1" x14ac:dyDescent="0.25">
      <c r="B13" s="554" t="s">
        <v>161</v>
      </c>
      <c r="C13" s="547" t="s">
        <v>160</v>
      </c>
      <c r="D13" s="548">
        <v>64.900000000000006</v>
      </c>
      <c r="E13" s="548" t="s">
        <v>106</v>
      </c>
      <c r="F13" s="549">
        <v>2006</v>
      </c>
      <c r="G13" s="550">
        <f>10^(0.75194503*((LOG((D13/175.508)/LOG(10))*(LOG((D13/175.508)/LOG(10))))))</f>
        <v>1.3815446262664151</v>
      </c>
      <c r="H13" s="658">
        <v>80</v>
      </c>
      <c r="I13" s="658">
        <v>85</v>
      </c>
      <c r="J13" s="658">
        <v>92</v>
      </c>
      <c r="K13" s="658">
        <v>-95</v>
      </c>
      <c r="L13" s="552">
        <f>IF(MAX(H13:K13)&lt;0,0,MAX(H13:K13))</f>
        <v>92</v>
      </c>
      <c r="M13" s="550">
        <f>L13*G13*(IF(E13="M",1,1.5))</f>
        <v>127.10210561651019</v>
      </c>
      <c r="N13" s="553">
        <f>RANK(M13,M$5:M$49,0)</f>
        <v>21</v>
      </c>
      <c r="O13" s="576"/>
      <c r="P13" s="574">
        <f t="shared" si="0"/>
        <v>9</v>
      </c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</row>
    <row r="14" spans="1:32" ht="15.6" customHeight="1" x14ac:dyDescent="0.25">
      <c r="B14" s="554" t="s">
        <v>162</v>
      </c>
      <c r="C14" s="547" t="s">
        <v>160</v>
      </c>
      <c r="D14" s="548">
        <v>94.4</v>
      </c>
      <c r="E14" s="548" t="s">
        <v>106</v>
      </c>
      <c r="F14" s="549">
        <v>2006</v>
      </c>
      <c r="G14" s="550">
        <f>10^(0.75194503*((LOG((D14/175.508)/LOG(10))*(LOG((D14/175.508)/LOG(10))))))</f>
        <v>1.133817145623665</v>
      </c>
      <c r="H14" s="658">
        <v>85</v>
      </c>
      <c r="I14" s="658">
        <v>90</v>
      </c>
      <c r="J14" s="658">
        <v>95</v>
      </c>
      <c r="K14" s="658">
        <v>100</v>
      </c>
      <c r="L14" s="557">
        <f>IF(MAX(H14:K14)&lt;0,0,MAX(H14:K14))</f>
        <v>100</v>
      </c>
      <c r="M14" s="550">
        <f>L14*G14*(IF(E14="M",1,1.5))</f>
        <v>113.3817145623665</v>
      </c>
      <c r="N14" s="553">
        <f>RANK(M14,M$5:M$49,0)</f>
        <v>22</v>
      </c>
      <c r="O14" s="576"/>
      <c r="P14" s="574">
        <f t="shared" si="0"/>
        <v>10</v>
      </c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</row>
    <row r="15" spans="1:32" ht="15.6" customHeight="1" thickBot="1" x14ac:dyDescent="0.3">
      <c r="B15" s="560" t="s">
        <v>163</v>
      </c>
      <c r="C15" s="561" t="s">
        <v>160</v>
      </c>
      <c r="D15" s="562">
        <v>67.599999999999994</v>
      </c>
      <c r="E15" s="562" t="s">
        <v>106</v>
      </c>
      <c r="F15" s="563">
        <v>2006</v>
      </c>
      <c r="G15" s="564">
        <f>10^(0.75194503*((LOG((D15/175.508)/LOG(10))*(LOG((D15/175.508)/LOG(10))))))</f>
        <v>1.346165679587477</v>
      </c>
      <c r="H15" s="660">
        <v>67</v>
      </c>
      <c r="I15" s="660">
        <v>71</v>
      </c>
      <c r="J15" s="660">
        <v>73</v>
      </c>
      <c r="K15" s="660">
        <v>76</v>
      </c>
      <c r="L15" s="577">
        <f>IF(MAX(H15:K15)&lt;0,0,MAX(H15:K15))</f>
        <v>76</v>
      </c>
      <c r="M15" s="564">
        <f>L15*G15*(IF(E15="M",1,1.5))</f>
        <v>102.30859164864825</v>
      </c>
      <c r="N15" s="566">
        <f>RANK(M15,M$5:M$49,0)</f>
        <v>24</v>
      </c>
      <c r="O15" s="578"/>
      <c r="P15" s="574">
        <f t="shared" si="0"/>
        <v>11</v>
      </c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</row>
    <row r="16" spans="1:32" ht="15.6" customHeight="1" thickTop="1" x14ac:dyDescent="0.25">
      <c r="B16" s="567" t="s">
        <v>58</v>
      </c>
      <c r="C16" s="568" t="s">
        <v>23</v>
      </c>
      <c r="D16" s="569">
        <v>102.6</v>
      </c>
      <c r="E16" s="569" t="s">
        <v>106</v>
      </c>
      <c r="F16" s="568">
        <v>1997</v>
      </c>
      <c r="G16" s="570">
        <f>10^(0.75194503*((LOG((D16/175.508)/LOG(10))*(LOG((D16/175.508)/LOG(10))))))</f>
        <v>1.0986889739057026</v>
      </c>
      <c r="H16" s="690">
        <v>175</v>
      </c>
      <c r="I16" s="690">
        <v>-184</v>
      </c>
      <c r="J16" s="690">
        <v>184</v>
      </c>
      <c r="K16" s="690">
        <v>-190</v>
      </c>
      <c r="L16" s="571">
        <f>IF(MAX(H16:K16)&lt;0,0,MAX(H16:K16))</f>
        <v>184</v>
      </c>
      <c r="M16" s="570">
        <f>L16*G16*(IF(E16="M",1,1.5))</f>
        <v>202.15877119864928</v>
      </c>
      <c r="N16" s="572">
        <f>RANK(M16,M$5:M$49,0)</f>
        <v>1</v>
      </c>
      <c r="O16" s="359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</row>
    <row r="17" spans="1:32" ht="15.6" customHeight="1" x14ac:dyDescent="0.25">
      <c r="B17" s="554" t="s">
        <v>147</v>
      </c>
      <c r="C17" s="547" t="s">
        <v>117</v>
      </c>
      <c r="D17" s="548">
        <v>102.3</v>
      </c>
      <c r="E17" s="548" t="s">
        <v>106</v>
      </c>
      <c r="F17" s="555">
        <v>2000</v>
      </c>
      <c r="G17" s="550">
        <f>10^(0.75194503*((LOG((D17/175.508)/LOG(10))*(LOG((D17/175.508)/LOG(10))))))</f>
        <v>1.0998207003428206</v>
      </c>
      <c r="H17" s="658">
        <v>178</v>
      </c>
      <c r="I17" s="658">
        <v>183</v>
      </c>
      <c r="J17" s="658">
        <v>-187</v>
      </c>
      <c r="K17" s="658" t="s">
        <v>26</v>
      </c>
      <c r="L17" s="552">
        <f>IF(MAX(H17:K17)&lt;0,0,MAX(H17:K17))</f>
        <v>183</v>
      </c>
      <c r="M17" s="550">
        <f>L17*G17*(IF(E17="M",1,1.5))</f>
        <v>201.26718816273618</v>
      </c>
      <c r="N17" s="553">
        <f>RANK(M17,M$5:M$49,0)</f>
        <v>2</v>
      </c>
      <c r="O17" s="318"/>
      <c r="P17" s="319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</row>
    <row r="18" spans="1:32" ht="15.6" customHeight="1" x14ac:dyDescent="0.25">
      <c r="B18" s="558" t="s">
        <v>145</v>
      </c>
      <c r="C18" s="559" t="s">
        <v>146</v>
      </c>
      <c r="D18" s="548">
        <v>97.6</v>
      </c>
      <c r="E18" s="548" t="s">
        <v>106</v>
      </c>
      <c r="F18" s="549">
        <v>2000</v>
      </c>
      <c r="G18" s="550">
        <f>10^(0.75194503*((LOG((D18/175.508)/LOG(10))*(LOG((D18/175.508)/LOG(10))))))</f>
        <v>1.119016800916244</v>
      </c>
      <c r="H18" s="658">
        <v>160</v>
      </c>
      <c r="I18" s="658">
        <v>165</v>
      </c>
      <c r="J18" s="658">
        <v>170</v>
      </c>
      <c r="K18" s="658" t="s">
        <v>26</v>
      </c>
      <c r="L18" s="552">
        <f>IF(MAX(H18:K18)&lt;0,0,MAX(H18:K18))</f>
        <v>170</v>
      </c>
      <c r="M18" s="550">
        <f>L18*G18*(IF(E18="M",1,1.5))</f>
        <v>190.23285615576148</v>
      </c>
      <c r="N18" s="553">
        <f>RANK(M18,M$5:M$49,0)</f>
        <v>3</v>
      </c>
      <c r="O18" s="318"/>
      <c r="P18" s="319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</row>
    <row r="19" spans="1:32" s="97" customFormat="1" ht="15.6" customHeight="1" x14ac:dyDescent="0.25">
      <c r="A19" s="347"/>
      <c r="B19" s="546" t="s">
        <v>111</v>
      </c>
      <c r="C19" s="547" t="s">
        <v>23</v>
      </c>
      <c r="D19" s="548">
        <v>89.6</v>
      </c>
      <c r="E19" s="548" t="s">
        <v>106</v>
      </c>
      <c r="F19" s="549">
        <v>2000</v>
      </c>
      <c r="G19" s="550">
        <f>10^(0.75194503*((LOG((D19/175.508)/LOG(10))*(LOG((D19/175.508)/LOG(10))))))</f>
        <v>1.1590681447316586</v>
      </c>
      <c r="H19" s="658">
        <v>-152</v>
      </c>
      <c r="I19" s="658">
        <v>152</v>
      </c>
      <c r="J19" s="658">
        <v>160</v>
      </c>
      <c r="K19" s="658">
        <v>-165</v>
      </c>
      <c r="L19" s="552">
        <f>IF(MAX(H19:K19)&lt;0,0,MAX(H19:K19))</f>
        <v>160</v>
      </c>
      <c r="M19" s="550">
        <f>L19*G19*(IF(E19="M",1,1.5))</f>
        <v>185.4509031570654</v>
      </c>
      <c r="N19" s="553">
        <f>RANK(M19,M$5:M$49,0)</f>
        <v>4</v>
      </c>
      <c r="O19" s="317"/>
      <c r="P19" s="314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</row>
    <row r="20" spans="1:32" s="97" customFormat="1" ht="15.6" customHeight="1" x14ac:dyDescent="0.25">
      <c r="A20" s="347"/>
      <c r="B20" s="579" t="s">
        <v>149</v>
      </c>
      <c r="C20" s="556" t="s">
        <v>146</v>
      </c>
      <c r="D20" s="584">
        <v>63.4</v>
      </c>
      <c r="E20" s="548" t="s">
        <v>107</v>
      </c>
      <c r="F20" s="556">
        <v>1999</v>
      </c>
      <c r="G20" s="550">
        <f>10^(0.783497476*((LOG((D20/153.655)/LOG(10))*(LOG((D20/153.655)/LOG(10))))))</f>
        <v>1.3055900173736066</v>
      </c>
      <c r="H20" s="658">
        <v>91</v>
      </c>
      <c r="I20" s="658">
        <v>94</v>
      </c>
      <c r="J20" s="658">
        <v>-97</v>
      </c>
      <c r="K20" s="658">
        <v>-97</v>
      </c>
      <c r="L20" s="552">
        <f>IF(MAX(H20:K20)&lt;0,0,MAX(H20:K20))</f>
        <v>94</v>
      </c>
      <c r="M20" s="550">
        <f>L20*G20*(IF(E20="M",1,1.5))</f>
        <v>184.08819244967853</v>
      </c>
      <c r="N20" s="553">
        <f>RANK(M20,M$5:M$49,0)</f>
        <v>5</v>
      </c>
      <c r="O20" s="318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</row>
    <row r="21" spans="1:32" s="97" customFormat="1" ht="15.6" customHeight="1" x14ac:dyDescent="0.25">
      <c r="A21" s="347"/>
      <c r="B21" s="579" t="s">
        <v>148</v>
      </c>
      <c r="C21" s="556" t="s">
        <v>151</v>
      </c>
      <c r="D21" s="584">
        <v>76.099999999999994</v>
      </c>
      <c r="E21" s="548" t="s">
        <v>107</v>
      </c>
      <c r="F21" s="556">
        <v>2000</v>
      </c>
      <c r="G21" s="550">
        <f>10^(0.783497476*((LOG((D21/153.655)/LOG(10))*(LOG((D21/153.655)/LOG(10))))))</f>
        <v>1.182938911569082</v>
      </c>
      <c r="H21" s="658">
        <v>93</v>
      </c>
      <c r="I21" s="658">
        <v>98</v>
      </c>
      <c r="J21" s="658">
        <v>-102</v>
      </c>
      <c r="K21" s="658">
        <v>-102</v>
      </c>
      <c r="L21" s="552">
        <f>IF(MAX(H21:K21)&lt;0,0,MAX(H21:K21))</f>
        <v>98</v>
      </c>
      <c r="M21" s="550">
        <f>L21*G21*(IF(E21="M",1,1.5))</f>
        <v>173.89202000065507</v>
      </c>
      <c r="N21" s="553">
        <f>RANK(M21,M$5:M$49,0)</f>
        <v>6</v>
      </c>
      <c r="O21" s="318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</row>
    <row r="22" spans="1:32" s="97" customFormat="1" ht="15.6" customHeight="1" x14ac:dyDescent="0.25">
      <c r="A22" s="347"/>
      <c r="B22" s="488" t="s">
        <v>113</v>
      </c>
      <c r="C22" s="358" t="s">
        <v>23</v>
      </c>
      <c r="D22" s="391">
        <v>79.7</v>
      </c>
      <c r="E22" s="548" t="s">
        <v>107</v>
      </c>
      <c r="F22" s="358">
        <v>1999</v>
      </c>
      <c r="G22" s="550">
        <f>10^(0.783497476*((LOG((D22/153.655)/LOG(10))*(LOG((D22/153.655)/LOG(10))))))</f>
        <v>1.1579213365174825</v>
      </c>
      <c r="H22" s="688">
        <v>92</v>
      </c>
      <c r="I22" s="658">
        <v>96</v>
      </c>
      <c r="J22" s="658">
        <v>100</v>
      </c>
      <c r="K22" s="658" t="s">
        <v>26</v>
      </c>
      <c r="L22" s="552">
        <f>IF(MAX(H22:K22)&lt;0,0,MAX(H22:K22))</f>
        <v>100</v>
      </c>
      <c r="M22" s="550">
        <f>L22*G22*(IF(E22="M",1,1.5))</f>
        <v>173.68820047762239</v>
      </c>
      <c r="N22" s="553">
        <f>RANK(M22,M$5:M$49,0)</f>
        <v>7</v>
      </c>
      <c r="O22" s="317"/>
      <c r="P22" s="314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</row>
    <row r="23" spans="1:32" s="97" customFormat="1" ht="15.6" customHeight="1" x14ac:dyDescent="0.25">
      <c r="A23" s="347"/>
      <c r="B23" s="580" t="s">
        <v>152</v>
      </c>
      <c r="C23" s="358" t="s">
        <v>23</v>
      </c>
      <c r="D23" s="585">
        <v>84.6</v>
      </c>
      <c r="E23" s="548" t="s">
        <v>106</v>
      </c>
      <c r="F23" s="358">
        <v>1999</v>
      </c>
      <c r="G23" s="550">
        <f>10^(0.75194503*((LOG((D23/175.508)/LOG(10))*(LOG((D23/175.508)/LOG(10))))))</f>
        <v>1.1899458374358152</v>
      </c>
      <c r="H23" s="688">
        <v>120</v>
      </c>
      <c r="I23" s="658">
        <v>125</v>
      </c>
      <c r="J23" s="658">
        <v>131</v>
      </c>
      <c r="K23" s="658">
        <v>135</v>
      </c>
      <c r="L23" s="552">
        <f>IF(MAX(H23:K23)&lt;0,0,MAX(H23:K23))</f>
        <v>135</v>
      </c>
      <c r="M23" s="550">
        <f>L23*G23*(IF(E23="M",1,1.5))</f>
        <v>160.64268805383506</v>
      </c>
      <c r="N23" s="553">
        <f>RANK(M23,M$5:M$49,0)</f>
        <v>9</v>
      </c>
      <c r="O23" s="317"/>
      <c r="P23" s="314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</row>
    <row r="24" spans="1:32" ht="15.6" customHeight="1" x14ac:dyDescent="0.25">
      <c r="B24" s="580" t="s">
        <v>159</v>
      </c>
      <c r="C24" s="583" t="s">
        <v>160</v>
      </c>
      <c r="D24" s="585">
        <v>103.2</v>
      </c>
      <c r="E24" s="548" t="s">
        <v>106</v>
      </c>
      <c r="F24" s="587">
        <v>1986</v>
      </c>
      <c r="G24" s="550">
        <f>10^(0.75194503*((LOG((D24/175.508)/LOG(10))*(LOG((D24/175.508)/LOG(10))))))</f>
        <v>1.0964571695224019</v>
      </c>
      <c r="H24" s="688">
        <v>115</v>
      </c>
      <c r="I24" s="658">
        <v>120</v>
      </c>
      <c r="J24" s="658">
        <v>125</v>
      </c>
      <c r="K24" s="658">
        <v>131</v>
      </c>
      <c r="L24" s="552">
        <f>IF(MAX(H24:K24)&lt;0,0,MAX(H24:K24))</f>
        <v>131</v>
      </c>
      <c r="M24" s="550">
        <f>L24*G24*(IF(E24="M",1,1.5))</f>
        <v>143.63588920743464</v>
      </c>
      <c r="N24" s="553">
        <f>RANK(M24,M$5:M$49,0)</f>
        <v>13</v>
      </c>
      <c r="O24" s="317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</row>
    <row r="25" spans="1:32" ht="15.6" customHeight="1" x14ac:dyDescent="0.25">
      <c r="B25" s="488" t="s">
        <v>150</v>
      </c>
      <c r="C25" s="358" t="s">
        <v>23</v>
      </c>
      <c r="D25" s="391">
        <v>59.7</v>
      </c>
      <c r="E25" s="548" t="s">
        <v>107</v>
      </c>
      <c r="F25" s="358">
        <v>1992</v>
      </c>
      <c r="G25" s="550">
        <f>10^(0.783497476*((LOG((D25/153.655)/LOG(10))*(LOG((D25/153.655)/LOG(10))))))</f>
        <v>1.3554200607383866</v>
      </c>
      <c r="H25" s="688">
        <v>65</v>
      </c>
      <c r="I25" s="658">
        <v>-68</v>
      </c>
      <c r="J25" s="658">
        <v>-68</v>
      </c>
      <c r="K25" s="658">
        <v>-68</v>
      </c>
      <c r="L25" s="552">
        <f>IF(MAX(H25:K25)&lt;0,0,MAX(H25:K25))</f>
        <v>65</v>
      </c>
      <c r="M25" s="550">
        <f>L25*G25*(IF(E25="M",1,1.5))</f>
        <v>132.1534559219927</v>
      </c>
      <c r="N25" s="553">
        <f>RANK(M25,M$5:M$49,0)</f>
        <v>17</v>
      </c>
      <c r="O25" s="317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</row>
    <row r="26" spans="1:32" ht="15.6" customHeight="1" x14ac:dyDescent="0.25">
      <c r="B26" s="554" t="s">
        <v>109</v>
      </c>
      <c r="C26" s="547" t="s">
        <v>23</v>
      </c>
      <c r="D26" s="548">
        <v>78</v>
      </c>
      <c r="E26" s="548" t="s">
        <v>106</v>
      </c>
      <c r="F26" s="549">
        <v>1987</v>
      </c>
      <c r="G26" s="550">
        <f>10^(0.75194503*((LOG((D26/175.508)/LOG(10))*(LOG((D26/175.508)/LOG(10))))))</f>
        <v>1.2395844708627883</v>
      </c>
      <c r="H26" s="658">
        <v>100</v>
      </c>
      <c r="I26" s="658">
        <v>106</v>
      </c>
      <c r="J26" s="658">
        <v>-109</v>
      </c>
      <c r="K26" s="658">
        <v>-109</v>
      </c>
      <c r="L26" s="552">
        <f>IF(MAX(H26:K26)&lt;0,0,MAX(H26:K26))</f>
        <v>106</v>
      </c>
      <c r="M26" s="550">
        <f>L26*G26*(IF(E26="M",1,1.5))</f>
        <v>131.39595391145556</v>
      </c>
      <c r="N26" s="553">
        <f>RANK(M26,M$5:M$49,0)</f>
        <v>19</v>
      </c>
      <c r="O26" s="359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</row>
    <row r="27" spans="1:32" ht="15.6" customHeight="1" x14ac:dyDescent="0.25">
      <c r="B27" s="554" t="s">
        <v>112</v>
      </c>
      <c r="C27" s="547" t="s">
        <v>23</v>
      </c>
      <c r="D27" s="548">
        <v>84.2</v>
      </c>
      <c r="E27" s="548" t="s">
        <v>106</v>
      </c>
      <c r="F27" s="549">
        <v>2000</v>
      </c>
      <c r="G27" s="550">
        <f>10^(0.75194503*((LOG((D27/175.508)/LOG(10))*(LOG((D27/175.508)/LOG(10))))))</f>
        <v>1.1926455680858805</v>
      </c>
      <c r="H27" s="658">
        <v>97</v>
      </c>
      <c r="I27" s="658">
        <v>102</v>
      </c>
      <c r="J27" s="658">
        <v>106</v>
      </c>
      <c r="K27" s="658">
        <v>109</v>
      </c>
      <c r="L27" s="552">
        <f>IF(MAX(H27:K27)&lt;0,0,MAX(H27:K27))</f>
        <v>109</v>
      </c>
      <c r="M27" s="550">
        <f>L27*G27*(IF(E27="M",1,1.5))</f>
        <v>129.99836692136097</v>
      </c>
      <c r="N27" s="553">
        <f>RANK(M27,M$5:M$49,0)</f>
        <v>20</v>
      </c>
      <c r="O27" s="317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</row>
    <row r="28" spans="1:32" ht="15.6" customHeight="1" x14ac:dyDescent="0.25">
      <c r="B28" s="554" t="s">
        <v>114</v>
      </c>
      <c r="C28" s="547" t="s">
        <v>23</v>
      </c>
      <c r="D28" s="548">
        <v>104.1</v>
      </c>
      <c r="E28" s="548" t="s">
        <v>106</v>
      </c>
      <c r="F28" s="555">
        <v>1968</v>
      </c>
      <c r="G28" s="550">
        <f>10^(0.75194503*((LOG((D28/175.508)/LOG(10))*(LOG((D28/175.508)/LOG(10))))))</f>
        <v>1.0931870650688622</v>
      </c>
      <c r="H28" s="658">
        <v>90</v>
      </c>
      <c r="I28" s="658">
        <v>95</v>
      </c>
      <c r="J28" s="658">
        <v>100</v>
      </c>
      <c r="K28" s="658" t="s">
        <v>26</v>
      </c>
      <c r="L28" s="552">
        <f>IF(MAX(H28:K28)&lt;0,0,MAX(H28:K28))</f>
        <v>100</v>
      </c>
      <c r="M28" s="550">
        <f>L28*G28*(IF(E28="M",1,1.5))</f>
        <v>109.31870650688622</v>
      </c>
      <c r="N28" s="553">
        <f>RANK(M28,M$5:M$49,0)</f>
        <v>23</v>
      </c>
      <c r="O28" s="359"/>
      <c r="P28" s="319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</row>
    <row r="29" spans="1:32" ht="15.6" customHeight="1" thickBot="1" x14ac:dyDescent="0.3">
      <c r="B29" s="581" t="s">
        <v>108</v>
      </c>
      <c r="C29" s="561" t="s">
        <v>23</v>
      </c>
      <c r="D29" s="562">
        <v>113.8</v>
      </c>
      <c r="E29" s="562" t="s">
        <v>106</v>
      </c>
      <c r="F29" s="563">
        <v>1973</v>
      </c>
      <c r="G29" s="564">
        <f>10^(0.75194503*((LOG((D29/175.508)/LOG(10))*(LOG((D29/175.508)/LOG(10))))))</f>
        <v>1.0632135162369578</v>
      </c>
      <c r="H29" s="660">
        <v>85</v>
      </c>
      <c r="I29" s="660">
        <v>88</v>
      </c>
      <c r="J29" s="660">
        <v>-90</v>
      </c>
      <c r="K29" s="660">
        <v>90</v>
      </c>
      <c r="L29" s="565">
        <f>IF(MAX(H29:K29)&lt;0,0,MAX(H29:K29))</f>
        <v>90</v>
      </c>
      <c r="M29" s="564">
        <f>L29*G29*(IF(E29="M",1,1.5))</f>
        <v>95.689216461326197</v>
      </c>
      <c r="N29" s="566">
        <f>RANK(M29,M$5:M$49,0)</f>
        <v>25</v>
      </c>
      <c r="O29" s="359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</row>
    <row r="30" spans="1:32" ht="15" hidden="1" customHeight="1" thickBot="1" x14ac:dyDescent="0.3">
      <c r="B30" s="533"/>
      <c r="C30" s="534"/>
      <c r="D30" s="535"/>
      <c r="E30" s="535"/>
      <c r="F30" s="536"/>
      <c r="G30" s="537"/>
      <c r="H30" s="538"/>
      <c r="I30" s="538"/>
      <c r="J30" s="538"/>
      <c r="K30" s="538"/>
      <c r="L30" s="539"/>
      <c r="M30" s="540"/>
      <c r="N30" s="309"/>
      <c r="O30" s="317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</row>
    <row r="31" spans="1:32" ht="15" hidden="1" customHeight="1" thickTop="1" thickBot="1" x14ac:dyDescent="0.3">
      <c r="B31" s="378"/>
      <c r="C31" s="379"/>
      <c r="D31" s="355"/>
      <c r="E31" s="355"/>
      <c r="F31" s="380"/>
      <c r="G31" s="381"/>
      <c r="H31" s="382"/>
      <c r="I31" s="382"/>
      <c r="J31" s="382"/>
      <c r="K31" s="382"/>
      <c r="L31" s="390"/>
      <c r="M31" s="286"/>
      <c r="N31" s="309"/>
      <c r="O31" s="317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</row>
    <row r="32" spans="1:32" ht="15" hidden="1" customHeight="1" thickBot="1" x14ac:dyDescent="0.3">
      <c r="B32" s="287"/>
      <c r="C32" s="288"/>
      <c r="D32" s="289"/>
      <c r="E32" s="289"/>
      <c r="F32" s="290"/>
      <c r="G32" s="291"/>
      <c r="H32" s="292"/>
      <c r="I32" s="292"/>
      <c r="J32" s="292"/>
      <c r="K32" s="292"/>
      <c r="L32" s="375"/>
      <c r="M32" s="291"/>
      <c r="N32" s="309"/>
      <c r="O32" s="317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</row>
    <row r="33" spans="2:32" ht="15" hidden="1" customHeight="1" thickBot="1" x14ac:dyDescent="0.3">
      <c r="B33" s="287"/>
      <c r="C33" s="288"/>
      <c r="D33" s="289">
        <v>33</v>
      </c>
      <c r="E33" s="289" t="s">
        <v>107</v>
      </c>
      <c r="F33" s="290"/>
      <c r="G33" s="291">
        <f>10^(0.75194503*((LOG((D33/175.508)/LOG(10))*(LOG((D33/175.508)/LOG(10))))))</f>
        <v>2.489403314746601</v>
      </c>
      <c r="H33" s="292"/>
      <c r="I33" s="292"/>
      <c r="J33" s="292"/>
      <c r="K33" s="292"/>
      <c r="L33" s="375">
        <f>IF(MAX(H33:K33)&lt;0,0,MAX(H33:K33))</f>
        <v>0</v>
      </c>
      <c r="M33" s="291">
        <f t="shared" ref="M20:M49" si="1">L33*G33*(IF(E33="M",1,1.5))</f>
        <v>0</v>
      </c>
      <c r="N33" s="309">
        <f t="shared" ref="N33:N49" si="2">RANK(M33,M$5:M$49,0)</f>
        <v>26</v>
      </c>
      <c r="O33" s="317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</row>
    <row r="34" spans="2:32" ht="15" hidden="1" customHeight="1" thickBot="1" x14ac:dyDescent="0.3">
      <c r="B34" s="295"/>
      <c r="C34" s="288"/>
      <c r="D34" s="289">
        <v>33</v>
      </c>
      <c r="E34" s="289" t="s">
        <v>107</v>
      </c>
      <c r="F34" s="290"/>
      <c r="G34" s="291">
        <f>10^(0.75194503*((LOG((D34/175.508)/LOG(10))*(LOG((D34/175.508)/LOG(10))))))</f>
        <v>2.489403314746601</v>
      </c>
      <c r="H34" s="292"/>
      <c r="I34" s="292"/>
      <c r="J34" s="292"/>
      <c r="K34" s="292"/>
      <c r="L34" s="375">
        <f>IF(MAX(H34:K34)&lt;0,0,MAX(H34:K34))</f>
        <v>0</v>
      </c>
      <c r="M34" s="291">
        <f t="shared" si="1"/>
        <v>0</v>
      </c>
      <c r="N34" s="309">
        <f t="shared" si="2"/>
        <v>26</v>
      </c>
      <c r="O34" s="317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</row>
    <row r="35" spans="2:32" ht="15" hidden="1" customHeight="1" thickBot="1" x14ac:dyDescent="0.3">
      <c r="B35" s="378"/>
      <c r="C35" s="379"/>
      <c r="D35" s="355">
        <v>33</v>
      </c>
      <c r="E35" s="289" t="s">
        <v>107</v>
      </c>
      <c r="F35" s="380"/>
      <c r="G35" s="381">
        <f t="shared" ref="G29:G36" si="3">10^(0.75194503*((LOG((D35/175.508)/LOG(10))*(LOG((D35/175.508)/LOG(10))))))</f>
        <v>2.489403314746601</v>
      </c>
      <c r="H35" s="382"/>
      <c r="I35" s="382"/>
      <c r="J35" s="382"/>
      <c r="K35" s="382"/>
      <c r="L35" s="383">
        <f t="shared" ref="L22:L36" si="4">IF(MAX(H35:K35)&lt;0,0,MAX(H35:K35))</f>
        <v>0</v>
      </c>
      <c r="M35" s="291">
        <f t="shared" si="1"/>
        <v>0</v>
      </c>
      <c r="N35" s="309">
        <f t="shared" si="2"/>
        <v>26</v>
      </c>
      <c r="O35" s="317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</row>
    <row r="36" spans="2:32" ht="15" hidden="1" customHeight="1" thickBot="1" x14ac:dyDescent="0.3">
      <c r="B36" s="287"/>
      <c r="C36" s="288"/>
      <c r="D36" s="289">
        <v>33</v>
      </c>
      <c r="E36" s="289" t="s">
        <v>107</v>
      </c>
      <c r="F36" s="290"/>
      <c r="G36" s="291">
        <f t="shared" si="3"/>
        <v>2.489403314746601</v>
      </c>
      <c r="H36" s="292"/>
      <c r="I36" s="292"/>
      <c r="J36" s="292"/>
      <c r="K36" s="292"/>
      <c r="L36" s="293">
        <f t="shared" si="4"/>
        <v>0</v>
      </c>
      <c r="M36" s="291">
        <f t="shared" si="1"/>
        <v>0</v>
      </c>
      <c r="N36" s="309">
        <f t="shared" si="2"/>
        <v>26</v>
      </c>
      <c r="O36" s="317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</row>
    <row r="37" spans="2:32" ht="15" hidden="1" customHeight="1" thickBot="1" x14ac:dyDescent="0.3">
      <c r="B37" s="287"/>
      <c r="C37" s="288"/>
      <c r="D37" s="289">
        <v>30</v>
      </c>
      <c r="E37" s="289" t="s">
        <v>107</v>
      </c>
      <c r="F37" s="290"/>
      <c r="G37" s="291">
        <f t="shared" ref="G37:G42" si="5">10^(0.75194503*((LOG((D37/175.508)/LOG(10))*(LOG((D37/175.508)/LOG(10))))))</f>
        <v>2.7705349736639913</v>
      </c>
      <c r="H37" s="298"/>
      <c r="I37" s="298"/>
      <c r="J37" s="298"/>
      <c r="K37" s="298"/>
      <c r="L37" s="293">
        <f t="shared" ref="L37:L42" si="6">IF(MAX(H37:K37)&lt;0,0,MAX(H37:K37))</f>
        <v>0</v>
      </c>
      <c r="M37" s="291">
        <f t="shared" si="1"/>
        <v>0</v>
      </c>
      <c r="N37" s="309">
        <f t="shared" si="2"/>
        <v>26</v>
      </c>
      <c r="O37" s="317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</row>
    <row r="38" spans="2:32" ht="15" hidden="1" customHeight="1" thickBot="1" x14ac:dyDescent="0.3">
      <c r="B38" s="287"/>
      <c r="C38" s="288"/>
      <c r="D38" s="289">
        <v>30</v>
      </c>
      <c r="E38" s="289" t="s">
        <v>107</v>
      </c>
      <c r="F38" s="290"/>
      <c r="G38" s="291">
        <f t="shared" si="5"/>
        <v>2.7705349736639913</v>
      </c>
      <c r="H38" s="298"/>
      <c r="I38" s="298"/>
      <c r="J38" s="298"/>
      <c r="K38" s="298"/>
      <c r="L38" s="293">
        <f t="shared" si="6"/>
        <v>0</v>
      </c>
      <c r="M38" s="291">
        <f t="shared" si="1"/>
        <v>0</v>
      </c>
      <c r="N38" s="309">
        <f t="shared" si="2"/>
        <v>26</v>
      </c>
      <c r="O38" s="317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</row>
    <row r="39" spans="2:32" ht="15" hidden="1" customHeight="1" thickBot="1" x14ac:dyDescent="0.3">
      <c r="B39" s="287"/>
      <c r="C39" s="288"/>
      <c r="D39" s="289">
        <v>30</v>
      </c>
      <c r="E39" s="289" t="s">
        <v>107</v>
      </c>
      <c r="F39" s="290"/>
      <c r="G39" s="291">
        <f t="shared" si="5"/>
        <v>2.7705349736639913</v>
      </c>
      <c r="H39" s="298"/>
      <c r="I39" s="298"/>
      <c r="J39" s="298"/>
      <c r="K39" s="298"/>
      <c r="L39" s="293">
        <f t="shared" si="6"/>
        <v>0</v>
      </c>
      <c r="M39" s="291">
        <f t="shared" si="1"/>
        <v>0</v>
      </c>
      <c r="N39" s="309">
        <f t="shared" si="2"/>
        <v>26</v>
      </c>
      <c r="O39" s="317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</row>
    <row r="40" spans="2:32" ht="15" hidden="1" customHeight="1" thickBot="1" x14ac:dyDescent="0.3">
      <c r="B40" s="295"/>
      <c r="C40" s="288"/>
      <c r="D40" s="289">
        <v>30</v>
      </c>
      <c r="E40" s="289" t="s">
        <v>107</v>
      </c>
      <c r="F40" s="290"/>
      <c r="G40" s="291">
        <f t="shared" si="5"/>
        <v>2.7705349736639913</v>
      </c>
      <c r="H40" s="298"/>
      <c r="I40" s="298"/>
      <c r="J40" s="298"/>
      <c r="K40" s="298"/>
      <c r="L40" s="293">
        <f t="shared" si="6"/>
        <v>0</v>
      </c>
      <c r="M40" s="291">
        <f t="shared" si="1"/>
        <v>0</v>
      </c>
      <c r="N40" s="309">
        <f t="shared" si="2"/>
        <v>26</v>
      </c>
      <c r="O40" s="317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</row>
    <row r="41" spans="2:32" ht="15" hidden="1" customHeight="1" thickBot="1" x14ac:dyDescent="0.3">
      <c r="B41" s="287"/>
      <c r="C41" s="288"/>
      <c r="D41" s="289">
        <v>30</v>
      </c>
      <c r="E41" s="289" t="s">
        <v>107</v>
      </c>
      <c r="F41" s="290"/>
      <c r="G41" s="291">
        <f t="shared" si="5"/>
        <v>2.7705349736639913</v>
      </c>
      <c r="H41" s="298"/>
      <c r="I41" s="298"/>
      <c r="J41" s="298"/>
      <c r="K41" s="298"/>
      <c r="L41" s="293">
        <f t="shared" si="6"/>
        <v>0</v>
      </c>
      <c r="M41" s="291">
        <f t="shared" si="1"/>
        <v>0</v>
      </c>
      <c r="N41" s="309">
        <f t="shared" si="2"/>
        <v>26</v>
      </c>
      <c r="O41" s="317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</row>
    <row r="42" spans="2:32" ht="15" hidden="1" customHeight="1" thickBot="1" x14ac:dyDescent="0.3">
      <c r="B42" s="295"/>
      <c r="C42" s="288"/>
      <c r="D42" s="289">
        <v>30</v>
      </c>
      <c r="E42" s="289" t="s">
        <v>107</v>
      </c>
      <c r="F42" s="290"/>
      <c r="G42" s="291">
        <f t="shared" si="5"/>
        <v>2.7705349736639913</v>
      </c>
      <c r="H42" s="298"/>
      <c r="I42" s="298"/>
      <c r="J42" s="298"/>
      <c r="K42" s="374"/>
      <c r="L42" s="293">
        <f t="shared" si="6"/>
        <v>0</v>
      </c>
      <c r="M42" s="291">
        <f t="shared" si="1"/>
        <v>0</v>
      </c>
      <c r="N42" s="309">
        <f t="shared" si="2"/>
        <v>26</v>
      </c>
      <c r="O42" s="317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</row>
    <row r="43" spans="2:32" ht="15" hidden="1" customHeight="1" thickBot="1" x14ac:dyDescent="0.3">
      <c r="B43" s="295"/>
      <c r="C43" s="288"/>
      <c r="D43" s="289">
        <v>30</v>
      </c>
      <c r="E43" s="289" t="s">
        <v>107</v>
      </c>
      <c r="F43" s="290"/>
      <c r="G43" s="291">
        <f t="shared" ref="G43:G45" si="7">10^(0.75194503*((LOG((D43/175.508)/LOG(10))*(LOG((D43/175.508)/LOG(10))))))</f>
        <v>2.7705349736639913</v>
      </c>
      <c r="H43" s="298"/>
      <c r="I43" s="298"/>
      <c r="J43" s="298"/>
      <c r="K43" s="374"/>
      <c r="L43" s="293">
        <f t="shared" ref="L43:L45" si="8">IF(MAX(H43:K43)&lt;0,0,MAX(H43:K43))</f>
        <v>0</v>
      </c>
      <c r="M43" s="291">
        <f t="shared" si="1"/>
        <v>0</v>
      </c>
      <c r="N43" s="309">
        <f t="shared" si="2"/>
        <v>26</v>
      </c>
      <c r="O43" s="313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</row>
    <row r="44" spans="2:32" ht="15" hidden="1" customHeight="1" thickBot="1" x14ac:dyDescent="0.3">
      <c r="B44" s="295"/>
      <c r="C44" s="288"/>
      <c r="D44" s="289">
        <v>30</v>
      </c>
      <c r="E44" s="289" t="s">
        <v>107</v>
      </c>
      <c r="F44" s="290"/>
      <c r="G44" s="291">
        <f t="shared" si="7"/>
        <v>2.7705349736639913</v>
      </c>
      <c r="H44" s="298"/>
      <c r="I44" s="298"/>
      <c r="J44" s="298"/>
      <c r="K44" s="374"/>
      <c r="L44" s="293">
        <f t="shared" si="8"/>
        <v>0</v>
      </c>
      <c r="M44" s="291">
        <f t="shared" si="1"/>
        <v>0</v>
      </c>
      <c r="N44" s="309">
        <f t="shared" si="2"/>
        <v>26</v>
      </c>
      <c r="O44" s="313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</row>
    <row r="45" spans="2:32" ht="15" hidden="1" customHeight="1" thickBot="1" x14ac:dyDescent="0.3">
      <c r="B45" s="295"/>
      <c r="C45" s="288"/>
      <c r="D45" s="289">
        <v>30</v>
      </c>
      <c r="E45" s="289" t="s">
        <v>107</v>
      </c>
      <c r="F45" s="290"/>
      <c r="G45" s="291">
        <f t="shared" si="7"/>
        <v>2.7705349736639913</v>
      </c>
      <c r="H45" s="298"/>
      <c r="I45" s="298"/>
      <c r="J45" s="298"/>
      <c r="K45" s="374"/>
      <c r="L45" s="293">
        <f t="shared" si="8"/>
        <v>0</v>
      </c>
      <c r="M45" s="291">
        <f t="shared" si="1"/>
        <v>0</v>
      </c>
      <c r="N45" s="309">
        <f t="shared" si="2"/>
        <v>26</v>
      </c>
      <c r="O45" s="313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</row>
    <row r="46" spans="2:32" ht="15" hidden="1" customHeight="1" thickBot="1" x14ac:dyDescent="0.3">
      <c r="B46" s="287"/>
      <c r="C46" s="288"/>
      <c r="D46" s="289">
        <v>30</v>
      </c>
      <c r="E46" s="289" t="s">
        <v>107</v>
      </c>
      <c r="F46" s="290"/>
      <c r="G46" s="291">
        <f>10^(0.75194503*((LOG((D46/175.508)/LOG(10))*(LOG((D46/175.508)/LOG(10))))))</f>
        <v>2.7705349736639913</v>
      </c>
      <c r="H46" s="292"/>
      <c r="I46" s="292"/>
      <c r="J46" s="292"/>
      <c r="K46" s="292"/>
      <c r="L46" s="375">
        <f>IF(MAX(H46:K46)&lt;0,0,MAX(H46:K46))</f>
        <v>0</v>
      </c>
      <c r="M46" s="291">
        <f t="shared" si="1"/>
        <v>0</v>
      </c>
      <c r="N46" s="309">
        <f t="shared" si="2"/>
        <v>26</v>
      </c>
      <c r="O46" s="313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</row>
    <row r="47" spans="2:32" ht="15" hidden="1" customHeight="1" thickBot="1" x14ac:dyDescent="0.3">
      <c r="B47" s="287"/>
      <c r="C47" s="288"/>
      <c r="D47" s="289">
        <v>30</v>
      </c>
      <c r="E47" s="289" t="s">
        <v>107</v>
      </c>
      <c r="F47" s="290"/>
      <c r="G47" s="291">
        <f>10^(0.75194503*((LOG((D47/175.508)/LOG(10))*(LOG((D47/175.508)/LOG(10))))))</f>
        <v>2.7705349736639913</v>
      </c>
      <c r="H47" s="292"/>
      <c r="I47" s="292"/>
      <c r="J47" s="292"/>
      <c r="K47" s="292"/>
      <c r="L47" s="375">
        <f>IF(MAX(H47:K47)&lt;0,0,MAX(H47:K47))</f>
        <v>0</v>
      </c>
      <c r="M47" s="291">
        <f t="shared" si="1"/>
        <v>0</v>
      </c>
      <c r="N47" s="309">
        <f t="shared" si="2"/>
        <v>26</v>
      </c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</row>
    <row r="48" spans="2:32" ht="15" hidden="1" customHeight="1" thickBot="1" x14ac:dyDescent="0.3">
      <c r="B48" s="287"/>
      <c r="C48" s="288"/>
      <c r="D48" s="289">
        <v>30</v>
      </c>
      <c r="E48" s="289" t="s">
        <v>107</v>
      </c>
      <c r="F48" s="290"/>
      <c r="G48" s="291">
        <f>10^(0.75194503*((LOG((D48/175.508)/LOG(10))*(LOG((D48/175.508)/LOG(10))))))</f>
        <v>2.7705349736639913</v>
      </c>
      <c r="H48" s="292"/>
      <c r="I48" s="292"/>
      <c r="J48" s="292"/>
      <c r="K48" s="292"/>
      <c r="L48" s="375">
        <f>IF(MAX(H48:K48)&lt;0,0,MAX(H48:K48))</f>
        <v>0</v>
      </c>
      <c r="M48" s="291">
        <f t="shared" si="1"/>
        <v>0</v>
      </c>
      <c r="N48" s="309">
        <f t="shared" si="2"/>
        <v>26</v>
      </c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</row>
    <row r="49" spans="2:32" ht="15" hidden="1" customHeight="1" thickBot="1" x14ac:dyDescent="0.3">
      <c r="B49" s="299"/>
      <c r="C49" s="300"/>
      <c r="D49" s="301">
        <v>30</v>
      </c>
      <c r="E49" s="301" t="s">
        <v>107</v>
      </c>
      <c r="F49" s="302"/>
      <c r="G49" s="305">
        <f>10^(0.75194503*((LOG((D49/175.508)/LOG(10))*(LOG((D49/175.508)/LOG(10))))))</f>
        <v>2.7705349736639913</v>
      </c>
      <c r="H49" s="376"/>
      <c r="I49" s="376"/>
      <c r="J49" s="376"/>
      <c r="K49" s="376"/>
      <c r="L49" s="377">
        <f>IF(MAX(H49:K49)&lt;0,0,MAX(H49:K49))</f>
        <v>0</v>
      </c>
      <c r="M49" s="305">
        <f t="shared" si="1"/>
        <v>0</v>
      </c>
      <c r="N49" s="309">
        <f t="shared" si="2"/>
        <v>26</v>
      </c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</row>
    <row r="50" spans="2:32" ht="12.75" customHeight="1" thickTop="1" thickBot="1" x14ac:dyDescent="0.3">
      <c r="B50" s="314"/>
      <c r="C50" s="314"/>
      <c r="D50" s="314"/>
      <c r="E50" s="314"/>
      <c r="F50" s="314"/>
      <c r="G50" s="325"/>
      <c r="H50" s="314"/>
      <c r="I50" s="326"/>
      <c r="J50" s="326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</row>
    <row r="51" spans="2:32" ht="20.399999999999999" customHeight="1" thickTop="1" thickBot="1" x14ac:dyDescent="0.35">
      <c r="B51" s="510" t="s">
        <v>119</v>
      </c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2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</row>
    <row r="52" spans="2:32" ht="12.75" customHeight="1" thickTop="1" x14ac:dyDescent="0.25">
      <c r="B52" s="314"/>
      <c r="C52" s="314"/>
      <c r="D52" s="314"/>
      <c r="E52" s="314"/>
      <c r="F52" s="314"/>
      <c r="G52" s="325"/>
      <c r="H52" s="314"/>
      <c r="I52" s="326"/>
      <c r="J52" s="326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</row>
    <row r="53" spans="2:32" ht="12.75" customHeight="1" x14ac:dyDescent="0.25">
      <c r="B53" s="314"/>
      <c r="C53" s="314"/>
      <c r="D53" s="314"/>
      <c r="E53" s="314"/>
      <c r="F53" s="314"/>
      <c r="G53" s="325"/>
      <c r="H53" s="314"/>
      <c r="I53" s="326"/>
      <c r="J53" s="326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</row>
    <row r="54" spans="2:32" ht="12.75" customHeight="1" x14ac:dyDescent="0.25">
      <c r="B54" s="314"/>
      <c r="C54" s="314"/>
      <c r="D54" s="314"/>
      <c r="E54" s="314"/>
      <c r="F54" s="314"/>
      <c r="G54" s="325"/>
      <c r="H54" s="314"/>
      <c r="I54" s="326"/>
      <c r="J54" s="326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</row>
    <row r="55" spans="2:32" ht="12.75" customHeight="1" x14ac:dyDescent="0.25">
      <c r="B55" s="314"/>
      <c r="C55" s="314"/>
      <c r="D55" s="314"/>
      <c r="E55" s="314"/>
      <c r="F55" s="314"/>
      <c r="G55" s="325"/>
      <c r="H55" s="314"/>
      <c r="I55" s="326"/>
      <c r="J55" s="326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</row>
    <row r="56" spans="2:32" ht="12.75" customHeight="1" x14ac:dyDescent="0.25">
      <c r="B56" s="314"/>
      <c r="C56" s="314"/>
      <c r="D56" s="314"/>
      <c r="E56" s="314"/>
      <c r="F56" s="314"/>
      <c r="G56" s="325"/>
      <c r="H56" s="314"/>
      <c r="I56" s="326"/>
      <c r="J56" s="326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</row>
    <row r="57" spans="2:32" ht="12.75" customHeight="1" x14ac:dyDescent="0.25">
      <c r="B57" s="314"/>
      <c r="C57" s="314"/>
      <c r="D57" s="314"/>
      <c r="E57" s="314"/>
      <c r="F57" s="314"/>
      <c r="G57" s="325"/>
      <c r="H57" s="314"/>
      <c r="I57" s="326"/>
      <c r="J57" s="326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</row>
    <row r="58" spans="2:32" ht="12.75" customHeight="1" x14ac:dyDescent="0.25">
      <c r="B58" s="314"/>
      <c r="C58" s="314"/>
      <c r="D58" s="314"/>
      <c r="E58" s="314"/>
      <c r="F58" s="314"/>
      <c r="G58" s="325"/>
      <c r="H58" s="314"/>
      <c r="I58" s="326"/>
      <c r="J58" s="326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</row>
    <row r="59" spans="2:32" ht="12.75" customHeight="1" x14ac:dyDescent="0.25">
      <c r="B59" s="314"/>
      <c r="C59" s="314"/>
      <c r="D59" s="314"/>
      <c r="E59" s="314"/>
      <c r="F59" s="314"/>
      <c r="G59" s="325"/>
      <c r="H59" s="314"/>
      <c r="I59" s="326"/>
      <c r="J59" s="326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</row>
    <row r="60" spans="2:32" ht="12.75" customHeight="1" x14ac:dyDescent="0.25">
      <c r="B60" s="314"/>
      <c r="C60" s="314"/>
      <c r="D60" s="314"/>
      <c r="E60" s="314"/>
      <c r="F60" s="314"/>
      <c r="G60" s="325"/>
      <c r="H60" s="314"/>
      <c r="I60" s="326"/>
      <c r="J60" s="326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</row>
    <row r="61" spans="2:32" ht="12.75" customHeight="1" x14ac:dyDescent="0.25">
      <c r="B61" s="314"/>
      <c r="C61" s="314"/>
      <c r="D61" s="314"/>
      <c r="E61" s="314"/>
      <c r="F61" s="314"/>
      <c r="G61" s="325"/>
      <c r="H61" s="314"/>
      <c r="I61" s="326"/>
      <c r="J61" s="326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</row>
    <row r="62" spans="2:32" ht="12.75" customHeight="1" x14ac:dyDescent="0.25">
      <c r="B62" s="314"/>
      <c r="C62" s="314"/>
      <c r="D62" s="314"/>
      <c r="E62" s="314"/>
      <c r="F62" s="314"/>
      <c r="G62" s="325"/>
      <c r="H62" s="314"/>
      <c r="I62" s="326"/>
      <c r="J62" s="326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</row>
    <row r="63" spans="2:32" ht="12.75" customHeight="1" x14ac:dyDescent="0.25">
      <c r="B63" s="314"/>
      <c r="C63" s="314"/>
      <c r="D63" s="314"/>
      <c r="E63" s="314"/>
      <c r="F63" s="314"/>
      <c r="G63" s="325"/>
      <c r="H63" s="314"/>
      <c r="I63" s="326"/>
      <c r="J63" s="326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</row>
    <row r="64" spans="2:32" ht="12.75" customHeight="1" x14ac:dyDescent="0.25">
      <c r="B64" s="314"/>
      <c r="C64" s="314"/>
      <c r="D64" s="314"/>
      <c r="E64" s="314"/>
      <c r="F64" s="314"/>
      <c r="G64" s="325"/>
      <c r="H64" s="314"/>
      <c r="I64" s="326"/>
      <c r="J64" s="326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</row>
    <row r="65" spans="2:32" ht="12.75" customHeight="1" x14ac:dyDescent="0.25">
      <c r="B65" s="314"/>
      <c r="C65" s="314"/>
      <c r="D65" s="314"/>
      <c r="E65" s="314"/>
      <c r="F65" s="314"/>
      <c r="G65" s="325"/>
      <c r="H65" s="314"/>
      <c r="I65" s="326"/>
      <c r="J65" s="326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</row>
    <row r="66" spans="2:32" ht="12.75" customHeight="1" x14ac:dyDescent="0.25">
      <c r="B66" s="314"/>
      <c r="C66" s="314"/>
      <c r="D66" s="314"/>
      <c r="E66" s="314"/>
      <c r="F66" s="314"/>
      <c r="G66" s="325"/>
      <c r="H66" s="314"/>
      <c r="I66" s="326"/>
      <c r="J66" s="326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</row>
    <row r="67" spans="2:32" ht="12.75" customHeight="1" x14ac:dyDescent="0.25">
      <c r="B67" s="314"/>
      <c r="C67" s="314"/>
      <c r="D67" s="314"/>
      <c r="E67" s="314"/>
      <c r="F67" s="314"/>
      <c r="G67" s="325"/>
      <c r="H67" s="314"/>
      <c r="I67" s="326"/>
      <c r="J67" s="326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</row>
    <row r="68" spans="2:32" ht="12.75" customHeight="1" x14ac:dyDescent="0.25">
      <c r="B68" s="314"/>
      <c r="C68" s="314"/>
      <c r="D68" s="314"/>
      <c r="E68" s="314"/>
      <c r="F68" s="314"/>
      <c r="G68" s="325"/>
      <c r="H68" s="314"/>
      <c r="I68" s="326"/>
      <c r="J68" s="326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</row>
    <row r="69" spans="2:32" ht="12.75" customHeight="1" x14ac:dyDescent="0.25">
      <c r="B69" s="314"/>
      <c r="C69" s="314"/>
      <c r="D69" s="314"/>
      <c r="E69" s="314"/>
      <c r="F69" s="314"/>
      <c r="G69" s="325"/>
      <c r="H69" s="314"/>
      <c r="I69" s="326"/>
      <c r="J69" s="326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</row>
    <row r="70" spans="2:32" ht="12.75" customHeight="1" x14ac:dyDescent="0.25">
      <c r="B70" s="314"/>
      <c r="C70" s="314"/>
      <c r="D70" s="314"/>
      <c r="E70" s="314"/>
      <c r="F70" s="314"/>
      <c r="G70" s="325"/>
      <c r="H70" s="314"/>
      <c r="I70" s="326"/>
      <c r="J70" s="326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</row>
    <row r="71" spans="2:32" ht="12.75" customHeight="1" x14ac:dyDescent="0.25">
      <c r="B71" s="314"/>
      <c r="C71" s="314"/>
      <c r="D71" s="314"/>
      <c r="E71" s="314"/>
      <c r="F71" s="314"/>
      <c r="G71" s="325"/>
      <c r="H71" s="314"/>
      <c r="I71" s="326"/>
      <c r="J71" s="326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</row>
    <row r="72" spans="2:32" ht="12.75" customHeight="1" x14ac:dyDescent="0.25">
      <c r="B72" s="314"/>
      <c r="C72" s="314"/>
      <c r="D72" s="314"/>
      <c r="E72" s="314"/>
      <c r="F72" s="314"/>
      <c r="G72" s="325"/>
      <c r="H72" s="314"/>
      <c r="I72" s="326"/>
      <c r="J72" s="326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</row>
    <row r="73" spans="2:32" ht="12.75" customHeight="1" x14ac:dyDescent="0.25">
      <c r="B73" s="314"/>
      <c r="C73" s="314"/>
      <c r="D73" s="314"/>
      <c r="E73" s="314"/>
      <c r="F73" s="314"/>
      <c r="G73" s="325"/>
      <c r="H73" s="314"/>
      <c r="I73" s="326"/>
      <c r="J73" s="326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</row>
    <row r="74" spans="2:32" ht="12.75" customHeight="1" x14ac:dyDescent="0.25">
      <c r="B74" s="314"/>
      <c r="C74" s="314"/>
      <c r="D74" s="314"/>
      <c r="E74" s="314"/>
      <c r="F74" s="314"/>
      <c r="G74" s="325"/>
      <c r="H74" s="314"/>
      <c r="I74" s="326"/>
      <c r="J74" s="326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</row>
    <row r="75" spans="2:32" ht="12.75" customHeight="1" x14ac:dyDescent="0.25">
      <c r="B75" s="314"/>
      <c r="C75" s="314"/>
      <c r="D75" s="314"/>
      <c r="E75" s="314"/>
      <c r="F75" s="314"/>
      <c r="G75" s="325"/>
      <c r="H75" s="314"/>
      <c r="I75" s="326"/>
      <c r="J75" s="326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</row>
    <row r="76" spans="2:32" ht="12.75" customHeight="1" x14ac:dyDescent="0.25">
      <c r="B76" s="314"/>
      <c r="C76" s="314"/>
      <c r="D76" s="314"/>
      <c r="E76" s="314"/>
      <c r="F76" s="314"/>
      <c r="G76" s="325"/>
      <c r="H76" s="314"/>
      <c r="I76" s="326"/>
      <c r="J76" s="326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</row>
    <row r="77" spans="2:32" ht="12.75" customHeight="1" x14ac:dyDescent="0.25">
      <c r="B77" s="314"/>
      <c r="C77" s="314"/>
      <c r="D77" s="314"/>
      <c r="E77" s="314"/>
      <c r="F77" s="314"/>
      <c r="G77" s="325"/>
      <c r="H77" s="314"/>
      <c r="I77" s="326"/>
      <c r="J77" s="326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</row>
    <row r="78" spans="2:32" ht="12.75" customHeight="1" x14ac:dyDescent="0.25">
      <c r="B78" s="314"/>
      <c r="C78" s="314"/>
      <c r="D78" s="314"/>
      <c r="E78" s="314"/>
      <c r="F78" s="314"/>
      <c r="G78" s="325"/>
      <c r="H78" s="314"/>
      <c r="I78" s="326"/>
      <c r="J78" s="326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</row>
    <row r="79" spans="2:32" ht="12.75" customHeight="1" x14ac:dyDescent="0.25">
      <c r="B79" s="314"/>
      <c r="C79" s="314"/>
      <c r="D79" s="314"/>
      <c r="E79" s="314"/>
      <c r="F79" s="314"/>
      <c r="G79" s="325"/>
      <c r="H79" s="314"/>
      <c r="I79" s="326"/>
      <c r="J79" s="326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</row>
    <row r="80" spans="2:32" ht="12.75" customHeight="1" x14ac:dyDescent="0.25">
      <c r="B80" s="314"/>
      <c r="C80" s="314"/>
      <c r="D80" s="314"/>
      <c r="E80" s="314"/>
      <c r="F80" s="314"/>
      <c r="G80" s="325"/>
      <c r="H80" s="314"/>
      <c r="I80" s="326"/>
      <c r="J80" s="326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</row>
    <row r="81" spans="2:32" ht="12.75" customHeight="1" x14ac:dyDescent="0.25">
      <c r="B81" s="314"/>
      <c r="C81" s="314"/>
      <c r="D81" s="314"/>
      <c r="E81" s="314"/>
      <c r="F81" s="314"/>
      <c r="G81" s="325"/>
      <c r="H81" s="314"/>
      <c r="I81" s="326"/>
      <c r="J81" s="326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</row>
    <row r="82" spans="2:32" ht="12.75" customHeight="1" x14ac:dyDescent="0.25">
      <c r="B82" s="314"/>
      <c r="C82" s="314"/>
      <c r="D82" s="314"/>
      <c r="E82" s="314"/>
      <c r="F82" s="314"/>
      <c r="G82" s="325"/>
      <c r="H82" s="314"/>
      <c r="I82" s="326"/>
      <c r="J82" s="326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</row>
    <row r="83" spans="2:32" ht="12.75" customHeight="1" x14ac:dyDescent="0.25">
      <c r="B83" s="314"/>
      <c r="C83" s="314"/>
      <c r="D83" s="314"/>
      <c r="E83" s="314"/>
      <c r="F83" s="314"/>
      <c r="G83" s="325"/>
      <c r="H83" s="314"/>
      <c r="I83" s="326"/>
      <c r="J83" s="326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</row>
    <row r="84" spans="2:32" ht="12.75" customHeight="1" x14ac:dyDescent="0.25">
      <c r="B84" s="314"/>
      <c r="C84" s="314"/>
      <c r="D84" s="314"/>
      <c r="E84" s="314"/>
      <c r="F84" s="314"/>
      <c r="G84" s="325"/>
      <c r="H84" s="314"/>
      <c r="I84" s="326"/>
      <c r="J84" s="326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</row>
    <row r="85" spans="2:32" ht="12.75" customHeight="1" x14ac:dyDescent="0.25">
      <c r="B85" s="314"/>
      <c r="C85" s="314"/>
      <c r="D85" s="314"/>
      <c r="E85" s="314"/>
      <c r="F85" s="314"/>
      <c r="G85" s="325"/>
      <c r="H85" s="314"/>
      <c r="I85" s="326"/>
      <c r="J85" s="326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</row>
    <row r="86" spans="2:32" ht="12.75" customHeight="1" x14ac:dyDescent="0.25">
      <c r="B86" s="314"/>
      <c r="C86" s="314"/>
      <c r="D86" s="314"/>
      <c r="E86" s="314"/>
      <c r="F86" s="314"/>
      <c r="G86" s="325"/>
      <c r="H86" s="314"/>
      <c r="I86" s="326"/>
      <c r="J86" s="326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</row>
    <row r="87" spans="2:32" ht="12.75" customHeight="1" x14ac:dyDescent="0.25">
      <c r="B87" s="314"/>
      <c r="C87" s="314"/>
      <c r="D87" s="314"/>
      <c r="E87" s="314"/>
      <c r="F87" s="314"/>
      <c r="G87" s="325"/>
      <c r="H87" s="314"/>
      <c r="I87" s="326"/>
      <c r="J87" s="326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</row>
    <row r="88" spans="2:32" ht="12.75" customHeight="1" x14ac:dyDescent="0.25">
      <c r="B88" s="314"/>
      <c r="C88" s="314"/>
      <c r="D88" s="314"/>
      <c r="E88" s="314"/>
      <c r="F88" s="314"/>
      <c r="G88" s="325"/>
      <c r="H88" s="314"/>
      <c r="I88" s="326"/>
      <c r="J88" s="326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</row>
    <row r="89" spans="2:32" ht="12.75" customHeight="1" x14ac:dyDescent="0.25">
      <c r="B89" s="314"/>
      <c r="C89" s="314"/>
      <c r="D89" s="314"/>
      <c r="E89" s="314"/>
      <c r="F89" s="314"/>
      <c r="G89" s="325"/>
      <c r="H89" s="314"/>
      <c r="I89" s="326"/>
      <c r="J89" s="326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</row>
    <row r="90" spans="2:32" ht="12.75" customHeight="1" x14ac:dyDescent="0.25">
      <c r="B90" s="314"/>
      <c r="C90" s="314"/>
      <c r="D90" s="314"/>
      <c r="E90" s="314"/>
      <c r="F90" s="314"/>
      <c r="G90" s="325"/>
      <c r="H90" s="314"/>
      <c r="I90" s="326"/>
      <c r="J90" s="326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</row>
    <row r="91" spans="2:32" ht="12.75" customHeight="1" x14ac:dyDescent="0.25">
      <c r="B91" s="314"/>
      <c r="C91" s="314"/>
      <c r="D91" s="314"/>
      <c r="E91" s="314"/>
      <c r="F91" s="314"/>
      <c r="G91" s="325"/>
      <c r="H91" s="314"/>
      <c r="I91" s="326"/>
      <c r="J91" s="326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</row>
    <row r="92" spans="2:32" ht="12.75" customHeight="1" x14ac:dyDescent="0.25">
      <c r="B92" s="314"/>
      <c r="C92" s="314"/>
      <c r="D92" s="314"/>
      <c r="E92" s="314"/>
      <c r="F92" s="314"/>
      <c r="G92" s="325"/>
      <c r="H92" s="314"/>
      <c r="I92" s="326"/>
      <c r="J92" s="326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</row>
    <row r="93" spans="2:32" ht="12.75" customHeight="1" x14ac:dyDescent="0.25">
      <c r="B93" s="314"/>
      <c r="C93" s="314"/>
      <c r="D93" s="314"/>
      <c r="E93" s="314"/>
      <c r="F93" s="314"/>
      <c r="G93" s="325"/>
      <c r="H93" s="314"/>
      <c r="I93" s="326"/>
      <c r="J93" s="326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</row>
    <row r="94" spans="2:32" ht="12.75" customHeight="1" x14ac:dyDescent="0.25">
      <c r="B94" s="314"/>
      <c r="C94" s="314"/>
      <c r="D94" s="314"/>
      <c r="E94" s="314"/>
      <c r="F94" s="314"/>
      <c r="G94" s="325"/>
      <c r="H94" s="314"/>
      <c r="I94" s="326"/>
      <c r="J94" s="326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</row>
    <row r="95" spans="2:32" ht="12.75" customHeight="1" x14ac:dyDescent="0.25">
      <c r="B95" s="314"/>
      <c r="C95" s="314"/>
      <c r="D95" s="314"/>
      <c r="E95" s="314"/>
      <c r="F95" s="314"/>
      <c r="G95" s="325"/>
      <c r="H95" s="314"/>
      <c r="I95" s="326"/>
      <c r="J95" s="326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</row>
    <row r="96" spans="2:32" ht="12.75" customHeight="1" x14ac:dyDescent="0.25">
      <c r="B96" s="314"/>
      <c r="C96" s="314"/>
      <c r="D96" s="314"/>
      <c r="E96" s="314"/>
      <c r="F96" s="314"/>
      <c r="G96" s="325"/>
      <c r="H96" s="314"/>
      <c r="I96" s="326"/>
      <c r="J96" s="326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  <c r="AE96" s="314"/>
      <c r="AF96" s="314"/>
    </row>
    <row r="97" spans="2:32" ht="12.75" customHeight="1" x14ac:dyDescent="0.25">
      <c r="B97" s="314"/>
      <c r="C97" s="314"/>
      <c r="D97" s="314"/>
      <c r="E97" s="314"/>
      <c r="F97" s="314"/>
      <c r="G97" s="325"/>
      <c r="H97" s="314"/>
      <c r="I97" s="326"/>
      <c r="J97" s="326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</row>
    <row r="98" spans="2:32" ht="12.75" customHeight="1" x14ac:dyDescent="0.25">
      <c r="B98" s="314"/>
      <c r="C98" s="314"/>
      <c r="D98" s="314"/>
      <c r="E98" s="314"/>
      <c r="F98" s="314"/>
      <c r="G98" s="325"/>
      <c r="H98" s="314"/>
      <c r="I98" s="326"/>
      <c r="J98" s="326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</row>
    <row r="99" spans="2:32" ht="12.75" customHeight="1" x14ac:dyDescent="0.25">
      <c r="B99" s="314"/>
      <c r="C99" s="314"/>
      <c r="D99" s="314"/>
      <c r="E99" s="314"/>
      <c r="F99" s="314"/>
      <c r="G99" s="325"/>
      <c r="H99" s="314"/>
      <c r="I99" s="326"/>
      <c r="J99" s="326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</row>
    <row r="100" spans="2:32" ht="12.75" customHeight="1" x14ac:dyDescent="0.25">
      <c r="B100" s="314"/>
      <c r="C100" s="314"/>
      <c r="D100" s="314"/>
      <c r="E100" s="314"/>
      <c r="F100" s="314"/>
      <c r="G100" s="325"/>
      <c r="H100" s="314"/>
      <c r="I100" s="326"/>
      <c r="J100" s="326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</row>
    <row r="101" spans="2:32" ht="12.75" customHeight="1" x14ac:dyDescent="0.25">
      <c r="B101" s="314"/>
      <c r="C101" s="314"/>
      <c r="D101" s="314"/>
      <c r="E101" s="314"/>
      <c r="F101" s="314"/>
      <c r="G101" s="325"/>
      <c r="H101" s="314"/>
      <c r="I101" s="326"/>
      <c r="J101" s="326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</row>
    <row r="102" spans="2:32" ht="12.75" customHeight="1" x14ac:dyDescent="0.25">
      <c r="B102" s="314"/>
      <c r="C102" s="314"/>
      <c r="D102" s="314"/>
      <c r="E102" s="314"/>
      <c r="F102" s="314"/>
      <c r="G102" s="325"/>
      <c r="H102" s="314"/>
      <c r="I102" s="326"/>
      <c r="J102" s="326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</row>
    <row r="103" spans="2:32" ht="12.75" customHeight="1" x14ac:dyDescent="0.25">
      <c r="B103" s="314"/>
      <c r="C103" s="314"/>
      <c r="D103" s="314"/>
      <c r="E103" s="314"/>
      <c r="F103" s="314"/>
      <c r="G103" s="325"/>
      <c r="H103" s="314"/>
      <c r="I103" s="326"/>
      <c r="J103" s="326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</row>
    <row r="104" spans="2:32" ht="12.75" customHeight="1" x14ac:dyDescent="0.25">
      <c r="B104" s="314"/>
      <c r="C104" s="314"/>
      <c r="D104" s="314"/>
      <c r="E104" s="314"/>
      <c r="F104" s="314"/>
      <c r="G104" s="325"/>
      <c r="H104" s="314"/>
      <c r="I104" s="326"/>
      <c r="J104" s="326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</row>
    <row r="105" spans="2:32" ht="12.75" customHeight="1" x14ac:dyDescent="0.25">
      <c r="B105" s="314"/>
      <c r="C105" s="314"/>
      <c r="D105" s="314"/>
      <c r="E105" s="314"/>
      <c r="F105" s="314"/>
      <c r="G105" s="325"/>
      <c r="H105" s="314"/>
      <c r="I105" s="326"/>
      <c r="J105" s="326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</row>
    <row r="106" spans="2:32" ht="12.75" customHeight="1" x14ac:dyDescent="0.25">
      <c r="B106" s="314"/>
      <c r="C106" s="314"/>
      <c r="D106" s="314"/>
      <c r="E106" s="314"/>
      <c r="F106" s="314"/>
      <c r="G106" s="325"/>
      <c r="H106" s="314"/>
      <c r="I106" s="326"/>
      <c r="J106" s="326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</row>
    <row r="107" spans="2:32" ht="12.75" customHeight="1" x14ac:dyDescent="0.25">
      <c r="B107" s="314"/>
      <c r="C107" s="314"/>
      <c r="D107" s="314"/>
      <c r="E107" s="314"/>
      <c r="F107" s="314"/>
      <c r="G107" s="325"/>
      <c r="H107" s="314"/>
      <c r="I107" s="326"/>
      <c r="J107" s="326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</row>
    <row r="108" spans="2:32" ht="12.75" customHeight="1" x14ac:dyDescent="0.25">
      <c r="B108" s="314"/>
      <c r="C108" s="314"/>
      <c r="D108" s="314"/>
      <c r="E108" s="314"/>
      <c r="F108" s="314"/>
      <c r="G108" s="325"/>
      <c r="H108" s="314"/>
      <c r="I108" s="326"/>
      <c r="J108" s="326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</row>
    <row r="109" spans="2:32" ht="12.75" customHeight="1" x14ac:dyDescent="0.25">
      <c r="B109" s="314"/>
      <c r="C109" s="314"/>
      <c r="D109" s="314"/>
      <c r="E109" s="314"/>
      <c r="F109" s="314"/>
      <c r="G109" s="325"/>
      <c r="H109" s="314"/>
      <c r="I109" s="326"/>
      <c r="J109" s="326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</row>
    <row r="110" spans="2:32" ht="12.75" customHeight="1" x14ac:dyDescent="0.25">
      <c r="B110" s="314"/>
      <c r="C110" s="314"/>
      <c r="D110" s="314"/>
      <c r="E110" s="314"/>
      <c r="F110" s="314"/>
      <c r="G110" s="325"/>
      <c r="H110" s="314"/>
      <c r="I110" s="326"/>
      <c r="J110" s="326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</row>
    <row r="111" spans="2:32" ht="12.75" customHeight="1" x14ac:dyDescent="0.25">
      <c r="B111" s="314"/>
      <c r="C111" s="314"/>
      <c r="D111" s="314"/>
      <c r="E111" s="314"/>
      <c r="F111" s="314"/>
      <c r="G111" s="325"/>
      <c r="H111" s="314"/>
      <c r="I111" s="326"/>
      <c r="J111" s="326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</row>
    <row r="112" spans="2:32" ht="12.75" customHeight="1" x14ac:dyDescent="0.25">
      <c r="B112" s="314"/>
      <c r="C112" s="314"/>
      <c r="D112" s="314"/>
      <c r="E112" s="314"/>
      <c r="F112" s="314"/>
      <c r="G112" s="325"/>
      <c r="H112" s="314"/>
      <c r="I112" s="326"/>
      <c r="J112" s="326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</row>
    <row r="113" spans="2:32" ht="12.75" customHeight="1" x14ac:dyDescent="0.25">
      <c r="B113" s="314"/>
      <c r="C113" s="314"/>
      <c r="D113" s="314"/>
      <c r="E113" s="314"/>
      <c r="F113" s="314"/>
      <c r="G113" s="325"/>
      <c r="H113" s="314"/>
      <c r="I113" s="326"/>
      <c r="J113" s="326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  <c r="AE113" s="314"/>
      <c r="AF113" s="314"/>
    </row>
    <row r="114" spans="2:32" ht="12.75" customHeight="1" x14ac:dyDescent="0.25">
      <c r="B114" s="314"/>
      <c r="C114" s="314"/>
      <c r="D114" s="314"/>
      <c r="E114" s="314"/>
      <c r="F114" s="314"/>
      <c r="G114" s="325"/>
      <c r="H114" s="314"/>
      <c r="I114" s="326"/>
      <c r="J114" s="326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  <c r="AE114" s="314"/>
      <c r="AF114" s="314"/>
    </row>
    <row r="115" spans="2:32" ht="12.75" customHeight="1" x14ac:dyDescent="0.25">
      <c r="B115" s="314"/>
      <c r="C115" s="314"/>
      <c r="D115" s="314"/>
      <c r="E115" s="314"/>
      <c r="F115" s="314"/>
      <c r="G115" s="325"/>
      <c r="H115" s="314"/>
      <c r="I115" s="326"/>
      <c r="J115" s="326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</row>
    <row r="116" spans="2:32" ht="12.75" customHeight="1" x14ac:dyDescent="0.25">
      <c r="B116" s="314"/>
      <c r="C116" s="314"/>
      <c r="D116" s="314"/>
      <c r="E116" s="314"/>
      <c r="F116" s="314"/>
      <c r="G116" s="325"/>
      <c r="H116" s="314"/>
      <c r="I116" s="326"/>
      <c r="J116" s="326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</row>
    <row r="117" spans="2:32" ht="12.75" customHeight="1" x14ac:dyDescent="0.25">
      <c r="B117" s="314"/>
      <c r="C117" s="314"/>
      <c r="D117" s="314"/>
      <c r="E117" s="314"/>
      <c r="F117" s="314"/>
      <c r="G117" s="325"/>
      <c r="H117" s="314"/>
      <c r="I117" s="326"/>
      <c r="J117" s="326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</row>
    <row r="118" spans="2:32" ht="12.75" customHeight="1" x14ac:dyDescent="0.25">
      <c r="B118" s="314"/>
      <c r="C118" s="314"/>
      <c r="D118" s="314"/>
      <c r="E118" s="314"/>
      <c r="F118" s="314"/>
      <c r="G118" s="325"/>
      <c r="H118" s="314"/>
      <c r="I118" s="326"/>
      <c r="J118" s="326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</row>
    <row r="119" spans="2:32" ht="12.75" customHeight="1" x14ac:dyDescent="0.25">
      <c r="B119" s="314"/>
      <c r="C119" s="314"/>
      <c r="D119" s="314"/>
      <c r="E119" s="314"/>
      <c r="F119" s="314"/>
      <c r="G119" s="325"/>
      <c r="H119" s="314"/>
      <c r="I119" s="326"/>
      <c r="J119" s="326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</row>
    <row r="120" spans="2:32" ht="12.75" customHeight="1" x14ac:dyDescent="0.25">
      <c r="B120" s="314"/>
      <c r="C120" s="314"/>
      <c r="D120" s="314"/>
      <c r="E120" s="314"/>
      <c r="F120" s="314"/>
      <c r="G120" s="325"/>
      <c r="H120" s="314"/>
      <c r="I120" s="326"/>
      <c r="J120" s="326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</row>
    <row r="121" spans="2:32" ht="12.75" customHeight="1" x14ac:dyDescent="0.25">
      <c r="B121" s="314"/>
      <c r="C121" s="314"/>
      <c r="D121" s="314"/>
      <c r="E121" s="314"/>
      <c r="F121" s="314"/>
      <c r="G121" s="325"/>
      <c r="H121" s="314"/>
      <c r="I121" s="326"/>
      <c r="J121" s="326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</row>
    <row r="122" spans="2:32" ht="12.75" customHeight="1" x14ac:dyDescent="0.25">
      <c r="B122" s="314"/>
      <c r="C122" s="314"/>
      <c r="D122" s="314"/>
      <c r="E122" s="314"/>
      <c r="F122" s="314"/>
      <c r="G122" s="325"/>
      <c r="H122" s="314"/>
      <c r="I122" s="326"/>
      <c r="J122" s="326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</row>
    <row r="123" spans="2:32" ht="12.75" customHeight="1" x14ac:dyDescent="0.25">
      <c r="B123" s="314"/>
      <c r="C123" s="314"/>
      <c r="D123" s="314"/>
      <c r="E123" s="314"/>
      <c r="F123" s="314"/>
      <c r="G123" s="325"/>
      <c r="H123" s="314"/>
      <c r="I123" s="326"/>
      <c r="J123" s="326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</row>
    <row r="124" spans="2:32" ht="12.75" customHeight="1" x14ac:dyDescent="0.25">
      <c r="B124" s="314"/>
      <c r="C124" s="314"/>
      <c r="D124" s="314"/>
      <c r="E124" s="314"/>
      <c r="F124" s="314"/>
      <c r="G124" s="325"/>
      <c r="H124" s="314"/>
      <c r="I124" s="326"/>
      <c r="J124" s="326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  <c r="AE124" s="314"/>
      <c r="AF124" s="314"/>
    </row>
    <row r="125" spans="2:32" ht="12.75" customHeight="1" x14ac:dyDescent="0.25">
      <c r="B125" s="314"/>
      <c r="C125" s="314"/>
      <c r="D125" s="314"/>
      <c r="E125" s="314"/>
      <c r="F125" s="314"/>
      <c r="G125" s="325"/>
      <c r="H125" s="314"/>
      <c r="I125" s="326"/>
      <c r="J125" s="326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4"/>
      <c r="AD125" s="314"/>
      <c r="AE125" s="314"/>
      <c r="AF125" s="314"/>
    </row>
    <row r="126" spans="2:32" ht="12.75" customHeight="1" x14ac:dyDescent="0.25">
      <c r="B126" s="314"/>
      <c r="C126" s="314"/>
      <c r="D126" s="314"/>
      <c r="E126" s="314"/>
      <c r="F126" s="314"/>
      <c r="G126" s="325"/>
      <c r="H126" s="314"/>
      <c r="I126" s="326"/>
      <c r="J126" s="326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  <c r="AE126" s="314"/>
      <c r="AF126" s="314"/>
    </row>
    <row r="127" spans="2:32" ht="12.75" customHeight="1" x14ac:dyDescent="0.25">
      <c r="B127" s="314"/>
      <c r="C127" s="314"/>
      <c r="D127" s="314"/>
      <c r="E127" s="314"/>
      <c r="F127" s="314"/>
      <c r="G127" s="325"/>
      <c r="H127" s="314"/>
      <c r="I127" s="326"/>
      <c r="J127" s="326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  <c r="AE127" s="314"/>
      <c r="AF127" s="314"/>
    </row>
    <row r="128" spans="2:32" ht="12.75" customHeight="1" x14ac:dyDescent="0.25">
      <c r="B128" s="314"/>
      <c r="C128" s="314"/>
      <c r="D128" s="314"/>
      <c r="E128" s="314"/>
      <c r="F128" s="314"/>
      <c r="G128" s="325"/>
      <c r="H128" s="314"/>
      <c r="I128" s="326"/>
      <c r="J128" s="326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  <c r="AE128" s="314"/>
      <c r="AF128" s="314"/>
    </row>
    <row r="129" spans="2:32" ht="12.75" customHeight="1" x14ac:dyDescent="0.25">
      <c r="B129" s="314"/>
      <c r="C129" s="314"/>
      <c r="D129" s="314"/>
      <c r="E129" s="314"/>
      <c r="F129" s="314"/>
      <c r="G129" s="325"/>
      <c r="H129" s="314"/>
      <c r="I129" s="326"/>
      <c r="J129" s="326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  <c r="AE129" s="314"/>
      <c r="AF129" s="314"/>
    </row>
    <row r="130" spans="2:32" ht="12.75" customHeight="1" x14ac:dyDescent="0.25">
      <c r="B130" s="314"/>
      <c r="C130" s="314"/>
      <c r="D130" s="314"/>
      <c r="E130" s="314"/>
      <c r="F130" s="314"/>
      <c r="G130" s="325"/>
      <c r="H130" s="314"/>
      <c r="I130" s="326"/>
      <c r="J130" s="326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  <c r="AE130" s="314"/>
      <c r="AF130" s="314"/>
    </row>
    <row r="131" spans="2:32" ht="12.75" customHeight="1" x14ac:dyDescent="0.25">
      <c r="B131" s="314"/>
      <c r="C131" s="314"/>
      <c r="D131" s="314"/>
      <c r="E131" s="314"/>
      <c r="F131" s="314"/>
      <c r="G131" s="325"/>
      <c r="H131" s="314"/>
      <c r="I131" s="326"/>
      <c r="J131" s="326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  <c r="AE131" s="314"/>
      <c r="AF131" s="314"/>
    </row>
    <row r="132" spans="2:32" ht="12.75" customHeight="1" x14ac:dyDescent="0.25">
      <c r="B132" s="314"/>
      <c r="C132" s="314"/>
      <c r="D132" s="314"/>
      <c r="E132" s="314"/>
      <c r="F132" s="314"/>
      <c r="G132" s="325"/>
      <c r="H132" s="314"/>
      <c r="I132" s="326"/>
      <c r="J132" s="326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</row>
    <row r="133" spans="2:32" ht="12.75" customHeight="1" x14ac:dyDescent="0.25">
      <c r="B133" s="314"/>
      <c r="C133" s="314"/>
      <c r="D133" s="314"/>
      <c r="E133" s="314"/>
      <c r="F133" s="314"/>
      <c r="G133" s="325"/>
      <c r="H133" s="314"/>
      <c r="I133" s="326"/>
      <c r="J133" s="326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</row>
    <row r="134" spans="2:32" ht="12.75" customHeight="1" x14ac:dyDescent="0.25">
      <c r="B134" s="314"/>
      <c r="C134" s="314"/>
      <c r="D134" s="314"/>
      <c r="E134" s="314"/>
      <c r="F134" s="314"/>
      <c r="G134" s="325"/>
      <c r="H134" s="314"/>
      <c r="I134" s="326"/>
      <c r="J134" s="326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  <c r="AE134" s="314"/>
      <c r="AF134" s="314"/>
    </row>
    <row r="135" spans="2:32" ht="12.75" customHeight="1" x14ac:dyDescent="0.25">
      <c r="B135" s="314"/>
      <c r="C135" s="314"/>
      <c r="D135" s="314"/>
      <c r="E135" s="314"/>
      <c r="F135" s="314"/>
      <c r="G135" s="325"/>
      <c r="H135" s="314"/>
      <c r="I135" s="326"/>
      <c r="J135" s="326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  <c r="AE135" s="314"/>
      <c r="AF135" s="314"/>
    </row>
    <row r="136" spans="2:32" ht="12.75" customHeight="1" x14ac:dyDescent="0.25">
      <c r="B136" s="314"/>
      <c r="C136" s="314"/>
      <c r="D136" s="314"/>
      <c r="E136" s="314"/>
      <c r="F136" s="314"/>
      <c r="G136" s="325"/>
      <c r="H136" s="314"/>
      <c r="I136" s="326"/>
      <c r="J136" s="326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</row>
    <row r="137" spans="2:32" ht="12.75" customHeight="1" x14ac:dyDescent="0.25">
      <c r="B137" s="314"/>
      <c r="C137" s="314"/>
      <c r="D137" s="314"/>
      <c r="E137" s="314"/>
      <c r="F137" s="314"/>
      <c r="G137" s="325"/>
      <c r="H137" s="314"/>
      <c r="I137" s="326"/>
      <c r="J137" s="326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314"/>
      <c r="AE137" s="314"/>
      <c r="AF137" s="314"/>
    </row>
    <row r="138" spans="2:32" ht="12.75" customHeight="1" x14ac:dyDescent="0.25">
      <c r="B138" s="314"/>
      <c r="C138" s="314"/>
      <c r="D138" s="314"/>
      <c r="E138" s="314"/>
      <c r="F138" s="314"/>
      <c r="G138" s="325"/>
      <c r="H138" s="314"/>
      <c r="I138" s="326"/>
      <c r="J138" s="326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</row>
    <row r="139" spans="2:32" ht="12.75" customHeight="1" x14ac:dyDescent="0.25">
      <c r="B139" s="314"/>
      <c r="C139" s="314"/>
      <c r="D139" s="314"/>
      <c r="E139" s="314"/>
      <c r="F139" s="314"/>
      <c r="G139" s="325"/>
      <c r="H139" s="314"/>
      <c r="I139" s="326"/>
      <c r="J139" s="326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</row>
    <row r="140" spans="2:32" ht="12.75" customHeight="1" x14ac:dyDescent="0.25">
      <c r="B140" s="314"/>
      <c r="C140" s="314"/>
      <c r="D140" s="314"/>
      <c r="E140" s="314"/>
      <c r="F140" s="314"/>
      <c r="G140" s="325"/>
      <c r="H140" s="314"/>
      <c r="I140" s="326"/>
      <c r="J140" s="326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</row>
    <row r="141" spans="2:32" ht="12.75" customHeight="1" x14ac:dyDescent="0.25">
      <c r="B141" s="314"/>
      <c r="C141" s="314"/>
      <c r="D141" s="314"/>
      <c r="E141" s="314"/>
      <c r="F141" s="314"/>
      <c r="G141" s="325"/>
      <c r="H141" s="314"/>
      <c r="I141" s="326"/>
      <c r="J141" s="326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</row>
    <row r="142" spans="2:32" ht="12.75" customHeight="1" x14ac:dyDescent="0.25">
      <c r="B142" s="314"/>
      <c r="C142" s="314"/>
      <c r="D142" s="314"/>
      <c r="E142" s="314"/>
      <c r="F142" s="314"/>
      <c r="G142" s="325"/>
      <c r="H142" s="314"/>
      <c r="I142" s="326"/>
      <c r="J142" s="326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  <c r="AE142" s="314"/>
      <c r="AF142" s="314"/>
    </row>
    <row r="143" spans="2:32" ht="12.75" customHeight="1" x14ac:dyDescent="0.25">
      <c r="B143" s="314"/>
      <c r="C143" s="314"/>
      <c r="D143" s="314"/>
      <c r="E143" s="314"/>
      <c r="F143" s="314"/>
      <c r="G143" s="325"/>
      <c r="H143" s="314"/>
      <c r="I143" s="326"/>
      <c r="J143" s="326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  <c r="AE143" s="314"/>
      <c r="AF143" s="314"/>
    </row>
    <row r="144" spans="2:32" ht="12.75" customHeight="1" x14ac:dyDescent="0.25">
      <c r="B144" s="314"/>
      <c r="C144" s="314"/>
      <c r="D144" s="314"/>
      <c r="E144" s="314"/>
      <c r="F144" s="314"/>
      <c r="G144" s="325"/>
      <c r="H144" s="314"/>
      <c r="I144" s="326"/>
      <c r="J144" s="326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4"/>
      <c r="W144" s="314"/>
      <c r="X144" s="314"/>
      <c r="Y144" s="314"/>
      <c r="Z144" s="314"/>
      <c r="AA144" s="314"/>
      <c r="AB144" s="314"/>
      <c r="AC144" s="314"/>
      <c r="AD144" s="314"/>
      <c r="AE144" s="314"/>
      <c r="AF144" s="314"/>
    </row>
  </sheetData>
  <sheetProtection selectLockedCells="1" selectUnlockedCells="1"/>
  <sortState xmlns:xlrd2="http://schemas.microsoft.com/office/spreadsheetml/2017/richdata2" ref="B5:N19">
    <sortCondition descending="1" ref="F5:F19"/>
  </sortState>
  <mergeCells count="6">
    <mergeCell ref="B51:N51"/>
    <mergeCell ref="A1:N1"/>
    <mergeCell ref="M2:N2"/>
    <mergeCell ref="H3:K3"/>
    <mergeCell ref="B3:F3"/>
    <mergeCell ref="B2:C2"/>
  </mergeCells>
  <pageMargins left="1.1811023622047245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:AA59"/>
  <sheetViews>
    <sheetView zoomScale="130" zoomScaleNormal="130" zoomScaleSheetLayoutView="130" workbookViewId="0">
      <selection activeCell="H5" sqref="H5:J8"/>
    </sheetView>
  </sheetViews>
  <sheetFormatPr defaultColWidth="8.6640625" defaultRowHeight="12.75" customHeight="1" x14ac:dyDescent="0.25"/>
  <cols>
    <col min="1" max="1" width="4.44140625" style="314" customWidth="1"/>
    <col min="2" max="2" width="23.109375" customWidth="1"/>
    <col min="3" max="3" width="20.21875" customWidth="1"/>
    <col min="4" max="4" width="6.6640625" customWidth="1"/>
    <col min="5" max="5" width="5.6640625" hidden="1" customWidth="1"/>
    <col min="6" max="6" width="5.44140625" customWidth="1"/>
    <col min="7" max="7" width="10.109375" style="1" customWidth="1"/>
    <col min="8" max="8" width="7.109375" bestFit="1" customWidth="1"/>
    <col min="9" max="10" width="5.5546875" style="2" customWidth="1"/>
    <col min="11" max="11" width="6.6640625" customWidth="1"/>
    <col min="12" max="12" width="5.5546875" customWidth="1"/>
    <col min="13" max="13" width="10.5546875" customWidth="1"/>
    <col min="14" max="14" width="8.109375" customWidth="1"/>
    <col min="15" max="15" width="4.33203125" style="335" customWidth="1"/>
    <col min="16" max="16" width="5.33203125" style="335" customWidth="1"/>
    <col min="17" max="17" width="7.6640625" style="335" customWidth="1"/>
    <col min="18" max="27" width="8.6640625" style="335"/>
  </cols>
  <sheetData>
    <row r="1" spans="1:27" ht="24" customHeight="1" x14ac:dyDescent="0.25">
      <c r="A1" s="505" t="s">
        <v>103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</row>
    <row r="2" spans="1:27" ht="27.75" customHeight="1" thickBot="1" x14ac:dyDescent="0.3">
      <c r="A2" s="347"/>
      <c r="B2" s="353" t="s">
        <v>120</v>
      </c>
      <c r="C2" s="354"/>
      <c r="D2" s="352"/>
      <c r="E2" s="352"/>
      <c r="F2" s="352"/>
      <c r="G2" s="352"/>
      <c r="H2" s="352"/>
      <c r="I2" s="352"/>
      <c r="J2" s="352"/>
      <c r="K2" s="352"/>
      <c r="L2" s="352"/>
      <c r="M2" s="513">
        <v>44835</v>
      </c>
      <c r="N2" s="513"/>
      <c r="O2" s="339"/>
      <c r="P2" s="340"/>
      <c r="Q2" s="341"/>
    </row>
    <row r="3" spans="1:27" ht="17.25" customHeight="1" thickTop="1" thickBot="1" x14ac:dyDescent="0.35">
      <c r="B3" s="521"/>
      <c r="C3" s="521"/>
      <c r="D3" s="521"/>
      <c r="E3" s="521"/>
      <c r="F3" s="521"/>
      <c r="G3" s="521"/>
      <c r="H3" s="522" t="s">
        <v>3</v>
      </c>
      <c r="I3" s="522"/>
      <c r="J3" s="522"/>
      <c r="K3" s="522"/>
      <c r="L3" s="522"/>
      <c r="M3" s="523"/>
      <c r="N3" s="523"/>
      <c r="O3" s="342"/>
    </row>
    <row r="4" spans="1:27" ht="16.5" customHeight="1" thickTop="1" thickBot="1" x14ac:dyDescent="0.35">
      <c r="B4" s="227" t="s">
        <v>4</v>
      </c>
      <c r="C4" s="225" t="s">
        <v>5</v>
      </c>
      <c r="D4" s="225" t="s">
        <v>6</v>
      </c>
      <c r="E4" s="225" t="s">
        <v>105</v>
      </c>
      <c r="F4" s="225" t="s">
        <v>7</v>
      </c>
      <c r="G4" s="285" t="s">
        <v>8</v>
      </c>
      <c r="H4" s="227" t="s">
        <v>9</v>
      </c>
      <c r="I4" s="228" t="s">
        <v>10</v>
      </c>
      <c r="J4" s="228" t="s">
        <v>11</v>
      </c>
      <c r="K4" s="225" t="s">
        <v>104</v>
      </c>
      <c r="L4" s="226" t="s">
        <v>12</v>
      </c>
      <c r="M4" s="222" t="s">
        <v>14</v>
      </c>
      <c r="N4" s="221" t="s">
        <v>15</v>
      </c>
      <c r="O4" s="343"/>
    </row>
    <row r="5" spans="1:27" s="97" customFormat="1" ht="15.75" customHeight="1" thickTop="1" thickBot="1" x14ac:dyDescent="0.35">
      <c r="A5" s="319"/>
      <c r="B5" s="392" t="s">
        <v>148</v>
      </c>
      <c r="C5" s="357" t="s">
        <v>151</v>
      </c>
      <c r="D5" s="389">
        <v>76.099999999999994</v>
      </c>
      <c r="E5" s="357"/>
      <c r="F5" s="357">
        <v>2000</v>
      </c>
      <c r="G5" s="397">
        <f t="shared" ref="G5:G21" si="0">10^(0.783497476*((LOG((D5/153.655)/LOG(10))*(LOG((D5/153.655)/LOG(10))))))</f>
        <v>1.182938911569082</v>
      </c>
      <c r="H5" s="686">
        <v>93</v>
      </c>
      <c r="I5" s="687">
        <v>98</v>
      </c>
      <c r="J5" s="687">
        <v>-102</v>
      </c>
      <c r="K5" s="292">
        <v>-102</v>
      </c>
      <c r="L5" s="384">
        <f>IF(MAX(H5:K5)&lt;0,0,MAX(H5:K5))</f>
        <v>98</v>
      </c>
      <c r="M5" s="387">
        <f>L5*G5</f>
        <v>115.92801333377004</v>
      </c>
      <c r="N5" s="356">
        <f t="shared" ref="N5:N21" si="1">RANK(M5,M$5:M$23,0)</f>
        <v>2</v>
      </c>
      <c r="O5" s="344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</row>
    <row r="6" spans="1:27" s="97" customFormat="1" ht="15.75" customHeight="1" thickBot="1" x14ac:dyDescent="0.35">
      <c r="A6" s="319"/>
      <c r="B6" s="393" t="s">
        <v>149</v>
      </c>
      <c r="C6" s="358" t="s">
        <v>146</v>
      </c>
      <c r="D6" s="391">
        <v>63.4</v>
      </c>
      <c r="E6" s="358"/>
      <c r="F6" s="358">
        <v>1999</v>
      </c>
      <c r="G6" s="397">
        <f>10^(0.783497476*((LOG((D6/153.655)/LOG(10))*(LOG((D6/153.655)/LOG(10))))))</f>
        <v>1.3055900173736066</v>
      </c>
      <c r="H6" s="688">
        <v>91</v>
      </c>
      <c r="I6" s="687">
        <v>94</v>
      </c>
      <c r="J6" s="687">
        <v>-97</v>
      </c>
      <c r="K6" s="292">
        <v>-97</v>
      </c>
      <c r="L6" s="306">
        <f>IF(MAX(H6:K6)&lt;0,0,MAX(H6:K6))</f>
        <v>94</v>
      </c>
      <c r="M6" s="388">
        <f>L6*G6</f>
        <v>122.72546163311902</v>
      </c>
      <c r="N6" s="356">
        <f t="shared" si="1"/>
        <v>1</v>
      </c>
      <c r="O6" s="344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</row>
    <row r="7" spans="1:27" s="97" customFormat="1" ht="15.75" customHeight="1" thickBot="1" x14ac:dyDescent="0.35">
      <c r="A7" s="319"/>
      <c r="B7" s="393" t="s">
        <v>113</v>
      </c>
      <c r="C7" s="358" t="s">
        <v>23</v>
      </c>
      <c r="D7" s="391">
        <v>79.7</v>
      </c>
      <c r="E7" s="358"/>
      <c r="F7" s="358">
        <v>1999</v>
      </c>
      <c r="G7" s="397">
        <f t="shared" si="0"/>
        <v>1.1579213365174825</v>
      </c>
      <c r="H7" s="688">
        <v>92</v>
      </c>
      <c r="I7" s="687">
        <v>96</v>
      </c>
      <c r="J7" s="687">
        <v>100</v>
      </c>
      <c r="K7" s="292" t="s">
        <v>26</v>
      </c>
      <c r="L7" s="306">
        <f t="shared" ref="L7:L21" si="2">IF(MAX(H7:K7)&lt;0,0,MAX(H7:K7))</f>
        <v>100</v>
      </c>
      <c r="M7" s="388">
        <f t="shared" ref="M7:M21" si="3">L7*G7</f>
        <v>115.79213365174826</v>
      </c>
      <c r="N7" s="356">
        <f t="shared" si="1"/>
        <v>3</v>
      </c>
      <c r="O7" s="344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</row>
    <row r="8" spans="1:27" s="97" customFormat="1" ht="15.75" customHeight="1" thickBot="1" x14ac:dyDescent="0.35">
      <c r="A8" s="319"/>
      <c r="B8" s="393" t="s">
        <v>150</v>
      </c>
      <c r="C8" s="358" t="s">
        <v>23</v>
      </c>
      <c r="D8" s="391">
        <v>59.7</v>
      </c>
      <c r="E8" s="358"/>
      <c r="F8" s="358">
        <v>1992</v>
      </c>
      <c r="G8" s="397">
        <f t="shared" si="0"/>
        <v>1.3554200607383866</v>
      </c>
      <c r="H8" s="688">
        <v>65</v>
      </c>
      <c r="I8" s="687">
        <v>-68</v>
      </c>
      <c r="J8" s="689">
        <v>-68</v>
      </c>
      <c r="K8" s="336">
        <v>-68</v>
      </c>
      <c r="L8" s="306">
        <f t="shared" si="2"/>
        <v>65</v>
      </c>
      <c r="M8" s="388">
        <f t="shared" si="3"/>
        <v>88.102303947995125</v>
      </c>
      <c r="N8" s="356">
        <f t="shared" si="1"/>
        <v>4</v>
      </c>
      <c r="O8" s="344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</row>
    <row r="9" spans="1:27" s="97" customFormat="1" ht="15.75" hidden="1" customHeight="1" x14ac:dyDescent="0.3">
      <c r="A9" s="319"/>
      <c r="B9" s="393">
        <f>Open!B35</f>
        <v>0</v>
      </c>
      <c r="C9" s="358">
        <f>Open!C35</f>
        <v>0</v>
      </c>
      <c r="D9" s="391">
        <f>Open!D35</f>
        <v>33</v>
      </c>
      <c r="E9" s="358" t="str">
        <f>Open!E35</f>
        <v>Ž</v>
      </c>
      <c r="F9" s="358">
        <f>Open!F35</f>
        <v>0</v>
      </c>
      <c r="G9" s="397">
        <f t="shared" si="0"/>
        <v>2.2369159547690769</v>
      </c>
      <c r="H9" s="358">
        <f>Open!H35</f>
        <v>0</v>
      </c>
      <c r="I9" s="358">
        <f>Open!I35</f>
        <v>0</v>
      </c>
      <c r="J9" s="358">
        <f>Open!J35</f>
        <v>0</v>
      </c>
      <c r="K9" s="385">
        <f>Open!K35</f>
        <v>0</v>
      </c>
      <c r="L9" s="306">
        <f t="shared" si="2"/>
        <v>0</v>
      </c>
      <c r="M9" s="388">
        <f t="shared" si="3"/>
        <v>0</v>
      </c>
      <c r="N9" s="356">
        <f t="shared" si="1"/>
        <v>5</v>
      </c>
      <c r="O9" s="344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</row>
    <row r="10" spans="1:27" s="97" customFormat="1" ht="15.75" hidden="1" customHeight="1" x14ac:dyDescent="0.3">
      <c r="A10" s="319"/>
      <c r="B10" s="393">
        <f>Open!B36</f>
        <v>0</v>
      </c>
      <c r="C10" s="358">
        <f>Open!C36</f>
        <v>0</v>
      </c>
      <c r="D10" s="391">
        <f>Open!D36</f>
        <v>33</v>
      </c>
      <c r="E10" s="358" t="str">
        <f>Open!E36</f>
        <v>Ž</v>
      </c>
      <c r="F10" s="358">
        <f>Open!F36</f>
        <v>0</v>
      </c>
      <c r="G10" s="397">
        <f t="shared" si="0"/>
        <v>2.2369159547690769</v>
      </c>
      <c r="H10" s="358">
        <f>Open!H36</f>
        <v>0</v>
      </c>
      <c r="I10" s="358">
        <f>Open!I36</f>
        <v>0</v>
      </c>
      <c r="J10" s="358">
        <f>Open!J36</f>
        <v>0</v>
      </c>
      <c r="K10" s="385">
        <f>Open!K36</f>
        <v>0</v>
      </c>
      <c r="L10" s="306">
        <f t="shared" si="2"/>
        <v>0</v>
      </c>
      <c r="M10" s="388">
        <f t="shared" si="3"/>
        <v>0</v>
      </c>
      <c r="N10" s="356">
        <f t="shared" si="1"/>
        <v>5</v>
      </c>
      <c r="O10" s="344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</row>
    <row r="11" spans="1:27" s="97" customFormat="1" ht="15.75" hidden="1" customHeight="1" x14ac:dyDescent="0.3">
      <c r="A11" s="319"/>
      <c r="B11" s="393">
        <f>Open!B37</f>
        <v>0</v>
      </c>
      <c r="C11" s="358">
        <f>Open!C37</f>
        <v>0</v>
      </c>
      <c r="D11" s="391">
        <f>Open!D37</f>
        <v>30</v>
      </c>
      <c r="E11" s="358" t="str">
        <f>Open!E37</f>
        <v>Ž</v>
      </c>
      <c r="F11" s="358">
        <f>Open!F37</f>
        <v>0</v>
      </c>
      <c r="G11" s="397">
        <f t="shared" si="0"/>
        <v>2.4792601655635269</v>
      </c>
      <c r="H11" s="358">
        <f>Open!H37</f>
        <v>0</v>
      </c>
      <c r="I11" s="358">
        <f>Open!I37</f>
        <v>0</v>
      </c>
      <c r="J11" s="358">
        <f>Open!J37</f>
        <v>0</v>
      </c>
      <c r="K11" s="385">
        <f>Open!K37</f>
        <v>0</v>
      </c>
      <c r="L11" s="306">
        <f t="shared" si="2"/>
        <v>0</v>
      </c>
      <c r="M11" s="388">
        <f t="shared" si="3"/>
        <v>0</v>
      </c>
      <c r="N11" s="356">
        <f t="shared" si="1"/>
        <v>5</v>
      </c>
      <c r="O11" s="344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</row>
    <row r="12" spans="1:27" s="97" customFormat="1" ht="15.75" hidden="1" customHeight="1" x14ac:dyDescent="0.3">
      <c r="A12" s="319"/>
      <c r="B12" s="393">
        <f>Open!B38</f>
        <v>0</v>
      </c>
      <c r="C12" s="358">
        <f>Open!C38</f>
        <v>0</v>
      </c>
      <c r="D12" s="391">
        <f>Open!D38</f>
        <v>30</v>
      </c>
      <c r="E12" s="358" t="str">
        <f>Open!E38</f>
        <v>Ž</v>
      </c>
      <c r="F12" s="358">
        <f>Open!F38</f>
        <v>0</v>
      </c>
      <c r="G12" s="397">
        <f t="shared" si="0"/>
        <v>2.4792601655635269</v>
      </c>
      <c r="H12" s="358">
        <f>Open!H38</f>
        <v>0</v>
      </c>
      <c r="I12" s="358">
        <f>Open!I38</f>
        <v>0</v>
      </c>
      <c r="J12" s="358">
        <f>Open!J38</f>
        <v>0</v>
      </c>
      <c r="K12" s="385">
        <f>Open!K38</f>
        <v>0</v>
      </c>
      <c r="L12" s="306">
        <f t="shared" si="2"/>
        <v>0</v>
      </c>
      <c r="M12" s="388">
        <f t="shared" si="3"/>
        <v>0</v>
      </c>
      <c r="N12" s="356">
        <f t="shared" si="1"/>
        <v>5</v>
      </c>
      <c r="O12" s="344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</row>
    <row r="13" spans="1:27" s="97" customFormat="1" ht="15.75" hidden="1" customHeight="1" x14ac:dyDescent="0.3">
      <c r="A13" s="319"/>
      <c r="B13" s="393">
        <f>Open!B39</f>
        <v>0</v>
      </c>
      <c r="C13" s="358">
        <f>Open!C39</f>
        <v>0</v>
      </c>
      <c r="D13" s="391">
        <f>Open!D39</f>
        <v>30</v>
      </c>
      <c r="E13" s="358" t="str">
        <f>Open!E39</f>
        <v>Ž</v>
      </c>
      <c r="F13" s="358">
        <f>Open!F39</f>
        <v>0</v>
      </c>
      <c r="G13" s="397">
        <f t="shared" si="0"/>
        <v>2.4792601655635269</v>
      </c>
      <c r="H13" s="358">
        <f>Open!H39</f>
        <v>0</v>
      </c>
      <c r="I13" s="358">
        <f>Open!I39</f>
        <v>0</v>
      </c>
      <c r="J13" s="358">
        <f>Open!J39</f>
        <v>0</v>
      </c>
      <c r="K13" s="385">
        <f>Open!K39</f>
        <v>0</v>
      </c>
      <c r="L13" s="306">
        <f t="shared" si="2"/>
        <v>0</v>
      </c>
      <c r="M13" s="388">
        <f t="shared" si="3"/>
        <v>0</v>
      </c>
      <c r="N13" s="356">
        <f t="shared" si="1"/>
        <v>5</v>
      </c>
      <c r="O13" s="344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</row>
    <row r="14" spans="1:27" s="97" customFormat="1" ht="15.75" hidden="1" customHeight="1" x14ac:dyDescent="0.3">
      <c r="A14" s="319"/>
      <c r="B14" s="393">
        <f>Open!B40</f>
        <v>0</v>
      </c>
      <c r="C14" s="358">
        <f>Open!C40</f>
        <v>0</v>
      </c>
      <c r="D14" s="391">
        <f>Open!D40</f>
        <v>30</v>
      </c>
      <c r="E14" s="358" t="str">
        <f>Open!E40</f>
        <v>Ž</v>
      </c>
      <c r="F14" s="358">
        <f>Open!F40</f>
        <v>0</v>
      </c>
      <c r="G14" s="397">
        <f t="shared" si="0"/>
        <v>2.4792601655635269</v>
      </c>
      <c r="H14" s="358">
        <f>Open!H40</f>
        <v>0</v>
      </c>
      <c r="I14" s="358">
        <f>Open!I40</f>
        <v>0</v>
      </c>
      <c r="J14" s="358">
        <f>Open!J40</f>
        <v>0</v>
      </c>
      <c r="K14" s="385">
        <f>Open!K40</f>
        <v>0</v>
      </c>
      <c r="L14" s="306">
        <f t="shared" si="2"/>
        <v>0</v>
      </c>
      <c r="M14" s="388">
        <f t="shared" si="3"/>
        <v>0</v>
      </c>
      <c r="N14" s="356">
        <f t="shared" si="1"/>
        <v>5</v>
      </c>
      <c r="O14" s="344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</row>
    <row r="15" spans="1:27" s="97" customFormat="1" ht="15.75" hidden="1" customHeight="1" x14ac:dyDescent="0.3">
      <c r="A15" s="319"/>
      <c r="B15" s="393">
        <f>Open!B41</f>
        <v>0</v>
      </c>
      <c r="C15" s="358">
        <f>Open!C41</f>
        <v>0</v>
      </c>
      <c r="D15" s="391">
        <f>Open!D41</f>
        <v>30</v>
      </c>
      <c r="E15" s="358" t="str">
        <f>Open!E41</f>
        <v>Ž</v>
      </c>
      <c r="F15" s="358">
        <f>Open!F41</f>
        <v>0</v>
      </c>
      <c r="G15" s="397">
        <f t="shared" si="0"/>
        <v>2.4792601655635269</v>
      </c>
      <c r="H15" s="358">
        <f>Open!H41</f>
        <v>0</v>
      </c>
      <c r="I15" s="358">
        <f>Open!I41</f>
        <v>0</v>
      </c>
      <c r="J15" s="358">
        <f>Open!J41</f>
        <v>0</v>
      </c>
      <c r="K15" s="385">
        <f>Open!K41</f>
        <v>0</v>
      </c>
      <c r="L15" s="306">
        <f t="shared" si="2"/>
        <v>0</v>
      </c>
      <c r="M15" s="388">
        <f t="shared" si="3"/>
        <v>0</v>
      </c>
      <c r="N15" s="356">
        <f t="shared" si="1"/>
        <v>5</v>
      </c>
      <c r="O15" s="344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</row>
    <row r="16" spans="1:27" s="97" customFormat="1" ht="15.75" hidden="1" customHeight="1" x14ac:dyDescent="0.3">
      <c r="A16" s="319"/>
      <c r="B16" s="393">
        <f>Open!B42</f>
        <v>0</v>
      </c>
      <c r="C16" s="358">
        <f>Open!C42</f>
        <v>0</v>
      </c>
      <c r="D16" s="391">
        <f>Open!D42</f>
        <v>30</v>
      </c>
      <c r="E16" s="358" t="str">
        <f>Open!E42</f>
        <v>Ž</v>
      </c>
      <c r="F16" s="358">
        <f>Open!F42</f>
        <v>0</v>
      </c>
      <c r="G16" s="397">
        <f t="shared" si="0"/>
        <v>2.4792601655635269</v>
      </c>
      <c r="H16" s="358">
        <f>Open!H42</f>
        <v>0</v>
      </c>
      <c r="I16" s="358">
        <f>Open!I42</f>
        <v>0</v>
      </c>
      <c r="J16" s="358">
        <f>Open!J42</f>
        <v>0</v>
      </c>
      <c r="K16" s="385">
        <f>Open!K42</f>
        <v>0</v>
      </c>
      <c r="L16" s="306">
        <f t="shared" si="2"/>
        <v>0</v>
      </c>
      <c r="M16" s="388">
        <f t="shared" si="3"/>
        <v>0</v>
      </c>
      <c r="N16" s="356">
        <f t="shared" si="1"/>
        <v>5</v>
      </c>
      <c r="O16" s="344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</row>
    <row r="17" spans="1:27" s="97" customFormat="1" ht="15.75" hidden="1" customHeight="1" x14ac:dyDescent="0.3">
      <c r="A17" s="319"/>
      <c r="B17" s="393">
        <f>Open!B43</f>
        <v>0</v>
      </c>
      <c r="C17" s="358">
        <f>Open!C43</f>
        <v>0</v>
      </c>
      <c r="D17" s="391">
        <f>Open!D43</f>
        <v>30</v>
      </c>
      <c r="E17" s="358" t="str">
        <f>Open!E43</f>
        <v>Ž</v>
      </c>
      <c r="F17" s="358">
        <f>Open!F43</f>
        <v>0</v>
      </c>
      <c r="G17" s="397">
        <f t="shared" si="0"/>
        <v>2.4792601655635269</v>
      </c>
      <c r="H17" s="358">
        <f>Open!H43</f>
        <v>0</v>
      </c>
      <c r="I17" s="358">
        <f>Open!I43</f>
        <v>0</v>
      </c>
      <c r="J17" s="358">
        <f>Open!J43</f>
        <v>0</v>
      </c>
      <c r="K17" s="385">
        <f>Open!K43</f>
        <v>0</v>
      </c>
      <c r="L17" s="306">
        <f t="shared" si="2"/>
        <v>0</v>
      </c>
      <c r="M17" s="388">
        <f t="shared" si="3"/>
        <v>0</v>
      </c>
      <c r="N17" s="356">
        <f t="shared" si="1"/>
        <v>5</v>
      </c>
      <c r="O17" s="344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</row>
    <row r="18" spans="1:27" s="97" customFormat="1" ht="15.75" hidden="1" customHeight="1" x14ac:dyDescent="0.3">
      <c r="A18" s="319"/>
      <c r="B18" s="393">
        <f>Open!B44</f>
        <v>0</v>
      </c>
      <c r="C18" s="358">
        <f>Open!C44</f>
        <v>0</v>
      </c>
      <c r="D18" s="391">
        <f>Open!D44</f>
        <v>30</v>
      </c>
      <c r="E18" s="358" t="str">
        <f>Open!E44</f>
        <v>Ž</v>
      </c>
      <c r="F18" s="358">
        <f>Open!F44</f>
        <v>0</v>
      </c>
      <c r="G18" s="397">
        <f t="shared" si="0"/>
        <v>2.4792601655635269</v>
      </c>
      <c r="H18" s="358">
        <f>Open!H44</f>
        <v>0</v>
      </c>
      <c r="I18" s="358">
        <f>Open!I44</f>
        <v>0</v>
      </c>
      <c r="J18" s="358">
        <f>Open!J44</f>
        <v>0</v>
      </c>
      <c r="K18" s="385">
        <f>Open!K44</f>
        <v>0</v>
      </c>
      <c r="L18" s="306">
        <f t="shared" si="2"/>
        <v>0</v>
      </c>
      <c r="M18" s="388">
        <f t="shared" si="3"/>
        <v>0</v>
      </c>
      <c r="N18" s="356">
        <f t="shared" si="1"/>
        <v>5</v>
      </c>
      <c r="O18" s="344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</row>
    <row r="19" spans="1:27" s="97" customFormat="1" ht="15.75" hidden="1" customHeight="1" x14ac:dyDescent="0.3">
      <c r="A19" s="319"/>
      <c r="B19" s="393">
        <f>Open!B45</f>
        <v>0</v>
      </c>
      <c r="C19" s="358">
        <f>Open!C45</f>
        <v>0</v>
      </c>
      <c r="D19" s="391">
        <f>Open!D45</f>
        <v>30</v>
      </c>
      <c r="E19" s="358" t="str">
        <f>Open!E45</f>
        <v>Ž</v>
      </c>
      <c r="F19" s="358">
        <f>Open!F45</f>
        <v>0</v>
      </c>
      <c r="G19" s="397">
        <f t="shared" si="0"/>
        <v>2.4792601655635269</v>
      </c>
      <c r="H19" s="358">
        <f>Open!H45</f>
        <v>0</v>
      </c>
      <c r="I19" s="358">
        <f>Open!I45</f>
        <v>0</v>
      </c>
      <c r="J19" s="358">
        <f>Open!J45</f>
        <v>0</v>
      </c>
      <c r="K19" s="385">
        <f>Open!K45</f>
        <v>0</v>
      </c>
      <c r="L19" s="306">
        <f t="shared" si="2"/>
        <v>0</v>
      </c>
      <c r="M19" s="388">
        <f t="shared" si="3"/>
        <v>0</v>
      </c>
      <c r="N19" s="356">
        <f t="shared" si="1"/>
        <v>5</v>
      </c>
      <c r="O19" s="344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</row>
    <row r="20" spans="1:27" s="97" customFormat="1" ht="15.75" hidden="1" customHeight="1" x14ac:dyDescent="0.3">
      <c r="A20" s="319"/>
      <c r="B20" s="393">
        <f>Open!B46</f>
        <v>0</v>
      </c>
      <c r="C20" s="358">
        <f>Open!C46</f>
        <v>0</v>
      </c>
      <c r="D20" s="391">
        <f>Open!D46</f>
        <v>30</v>
      </c>
      <c r="E20" s="358" t="str">
        <f>Open!E46</f>
        <v>Ž</v>
      </c>
      <c r="F20" s="358">
        <f>Open!F46</f>
        <v>0</v>
      </c>
      <c r="G20" s="397">
        <f t="shared" si="0"/>
        <v>2.4792601655635269</v>
      </c>
      <c r="H20" s="358">
        <f>Open!H46</f>
        <v>0</v>
      </c>
      <c r="I20" s="358">
        <f>Open!I46</f>
        <v>0</v>
      </c>
      <c r="J20" s="358">
        <f>Open!J46</f>
        <v>0</v>
      </c>
      <c r="K20" s="385">
        <f>Open!K46</f>
        <v>0</v>
      </c>
      <c r="L20" s="306">
        <f t="shared" si="2"/>
        <v>0</v>
      </c>
      <c r="M20" s="388">
        <f t="shared" si="3"/>
        <v>0</v>
      </c>
      <c r="N20" s="356">
        <f t="shared" si="1"/>
        <v>5</v>
      </c>
      <c r="O20" s="344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</row>
    <row r="21" spans="1:27" ht="16.5" hidden="1" customHeight="1" thickBot="1" x14ac:dyDescent="0.35">
      <c r="B21" s="394">
        <f>Open!B47</f>
        <v>0</v>
      </c>
      <c r="C21" s="362">
        <f>Open!C47</f>
        <v>0</v>
      </c>
      <c r="D21" s="395">
        <f>Open!D47</f>
        <v>30</v>
      </c>
      <c r="E21" s="362" t="str">
        <f>Open!E47</f>
        <v>Ž</v>
      </c>
      <c r="F21" s="362">
        <f>Open!F47</f>
        <v>0</v>
      </c>
      <c r="G21" s="398">
        <f t="shared" si="0"/>
        <v>2.4792601655635269</v>
      </c>
      <c r="H21" s="362">
        <f>Open!H47</f>
        <v>0</v>
      </c>
      <c r="I21" s="362">
        <f>Open!I47</f>
        <v>0</v>
      </c>
      <c r="J21" s="362">
        <f>Open!J47</f>
        <v>0</v>
      </c>
      <c r="K21" s="386">
        <f>Open!K47</f>
        <v>0</v>
      </c>
      <c r="L21" s="311">
        <f t="shared" si="2"/>
        <v>0</v>
      </c>
      <c r="M21" s="396">
        <f t="shared" si="3"/>
        <v>0</v>
      </c>
      <c r="N21" s="312">
        <f t="shared" si="1"/>
        <v>5</v>
      </c>
      <c r="O21" s="346"/>
    </row>
    <row r="22" spans="1:27" ht="15.75" customHeight="1" thickBot="1" x14ac:dyDescent="0.35">
      <c r="B22" s="328"/>
      <c r="C22" s="324"/>
      <c r="D22" s="324"/>
      <c r="E22" s="324"/>
      <c r="F22" s="324"/>
      <c r="G22" s="329"/>
      <c r="H22" s="314"/>
      <c r="I22" s="326"/>
      <c r="J22" s="326"/>
      <c r="K22" s="314"/>
      <c r="L22" s="314"/>
      <c r="M22" s="314"/>
      <c r="N22" s="314"/>
    </row>
    <row r="23" spans="1:27" ht="15.75" customHeight="1" thickTop="1" thickBot="1" x14ac:dyDescent="0.35">
      <c r="B23" s="510" t="s">
        <v>119</v>
      </c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2"/>
    </row>
    <row r="24" spans="1:27" ht="15.75" customHeight="1" thickTop="1" x14ac:dyDescent="0.3">
      <c r="B24" s="328"/>
      <c r="C24" s="324"/>
      <c r="D24" s="324"/>
      <c r="E24" s="324"/>
      <c r="F24" s="324"/>
      <c r="G24" s="329"/>
      <c r="H24" s="314"/>
      <c r="I24" s="326"/>
      <c r="J24" s="326"/>
      <c r="K24" s="314"/>
      <c r="L24" s="314"/>
      <c r="M24" s="314"/>
      <c r="N24" s="314"/>
    </row>
    <row r="25" spans="1:27" ht="15.75" customHeight="1" x14ac:dyDescent="0.25">
      <c r="B25" s="324"/>
      <c r="C25" s="330"/>
      <c r="D25" s="331"/>
      <c r="E25" s="331"/>
      <c r="F25" s="331"/>
      <c r="G25" s="332"/>
      <c r="H25" s="331"/>
      <c r="I25" s="333"/>
      <c r="J25" s="333"/>
      <c r="K25" s="331"/>
      <c r="L25" s="314"/>
      <c r="M25" s="314"/>
      <c r="N25" s="314"/>
    </row>
    <row r="26" spans="1:27" ht="15.75" customHeight="1" x14ac:dyDescent="0.3">
      <c r="B26" s="328"/>
      <c r="C26" s="330"/>
      <c r="D26" s="331"/>
      <c r="E26" s="331"/>
      <c r="F26" s="331"/>
      <c r="G26" s="332"/>
      <c r="H26" s="331"/>
      <c r="I26" s="333"/>
      <c r="J26" s="333"/>
      <c r="K26" s="331"/>
      <c r="L26" s="314"/>
      <c r="M26" s="314"/>
      <c r="N26" s="314"/>
    </row>
    <row r="27" spans="1:27" ht="12.75" customHeight="1" x14ac:dyDescent="0.25">
      <c r="B27" s="314"/>
      <c r="C27" s="314"/>
      <c r="D27" s="314"/>
      <c r="E27" s="314"/>
      <c r="F27" s="314"/>
      <c r="G27" s="325"/>
      <c r="H27" s="314"/>
      <c r="I27" s="326"/>
      <c r="J27" s="326"/>
      <c r="K27" s="314"/>
      <c r="L27" s="314"/>
      <c r="M27" s="314"/>
      <c r="N27" s="314"/>
    </row>
    <row r="28" spans="1:27" ht="12.75" customHeight="1" x14ac:dyDescent="0.25">
      <c r="B28" s="314"/>
      <c r="C28" s="314"/>
      <c r="D28" s="314"/>
      <c r="E28" s="314"/>
      <c r="F28" s="314"/>
      <c r="G28" s="325"/>
      <c r="H28" s="314"/>
      <c r="I28" s="326"/>
      <c r="J28" s="326"/>
      <c r="K28" s="314"/>
      <c r="L28" s="314"/>
      <c r="M28" s="314"/>
      <c r="N28" s="314"/>
    </row>
    <row r="29" spans="1:27" ht="12.75" customHeight="1" x14ac:dyDescent="0.25">
      <c r="B29" s="314"/>
      <c r="C29" s="314"/>
      <c r="D29" s="314"/>
      <c r="E29" s="314"/>
      <c r="F29" s="314"/>
      <c r="G29" s="325"/>
      <c r="H29" s="314"/>
      <c r="I29" s="326"/>
      <c r="J29" s="326"/>
      <c r="K29" s="314"/>
      <c r="L29" s="314"/>
      <c r="M29" s="314"/>
      <c r="N29" s="314"/>
    </row>
    <row r="30" spans="1:27" ht="12.75" customHeight="1" x14ac:dyDescent="0.25">
      <c r="B30" s="314"/>
      <c r="C30" s="314"/>
      <c r="D30" s="314"/>
      <c r="E30" s="314"/>
      <c r="F30" s="314"/>
      <c r="G30" s="325"/>
      <c r="H30" s="314"/>
      <c r="I30" s="326"/>
      <c r="J30" s="326"/>
      <c r="K30" s="314"/>
      <c r="L30" s="314"/>
      <c r="M30" s="314"/>
      <c r="N30" s="314"/>
    </row>
    <row r="31" spans="1:27" ht="12.75" customHeight="1" x14ac:dyDescent="0.25">
      <c r="B31" s="314"/>
      <c r="C31" s="314"/>
      <c r="D31" s="314"/>
      <c r="E31" s="314"/>
      <c r="F31" s="314"/>
      <c r="G31" s="325"/>
      <c r="H31" s="314"/>
      <c r="I31" s="326"/>
      <c r="J31" s="326"/>
      <c r="K31" s="314"/>
      <c r="L31" s="314"/>
      <c r="M31" s="314"/>
      <c r="N31" s="314"/>
    </row>
    <row r="32" spans="1:27" ht="12.75" customHeight="1" x14ac:dyDescent="0.25">
      <c r="B32" s="314"/>
      <c r="C32" s="314"/>
      <c r="D32" s="314"/>
      <c r="E32" s="314"/>
      <c r="F32" s="314"/>
      <c r="G32" s="325"/>
      <c r="H32" s="314"/>
      <c r="I32" s="326"/>
      <c r="J32" s="326"/>
      <c r="K32" s="314"/>
      <c r="L32" s="314"/>
      <c r="M32" s="314"/>
      <c r="N32" s="314"/>
    </row>
    <row r="33" spans="2:14" ht="12.75" customHeight="1" x14ac:dyDescent="0.25">
      <c r="B33" s="314"/>
      <c r="C33" s="314"/>
      <c r="D33" s="314"/>
      <c r="E33" s="314"/>
      <c r="F33" s="314"/>
      <c r="G33" s="325"/>
      <c r="H33" s="314"/>
      <c r="I33" s="326"/>
      <c r="J33" s="326"/>
      <c r="K33" s="314"/>
      <c r="L33" s="314"/>
      <c r="M33" s="314"/>
      <c r="N33" s="314"/>
    </row>
    <row r="34" spans="2:14" ht="12.75" customHeight="1" x14ac:dyDescent="0.25">
      <c r="B34" s="314"/>
      <c r="C34" s="314"/>
      <c r="D34" s="314"/>
      <c r="E34" s="314"/>
      <c r="F34" s="314"/>
      <c r="G34" s="325"/>
      <c r="H34" s="314"/>
      <c r="I34" s="326"/>
      <c r="J34" s="326"/>
      <c r="K34" s="314"/>
      <c r="L34" s="314"/>
      <c r="M34" s="314"/>
      <c r="N34" s="314"/>
    </row>
    <row r="35" spans="2:14" ht="12.75" customHeight="1" x14ac:dyDescent="0.25">
      <c r="B35" s="314"/>
      <c r="C35" s="314"/>
      <c r="D35" s="314"/>
      <c r="E35" s="314"/>
      <c r="F35" s="314"/>
      <c r="G35" s="325"/>
      <c r="H35" s="314"/>
      <c r="I35" s="326"/>
      <c r="J35" s="326"/>
      <c r="K35" s="314"/>
      <c r="L35" s="314"/>
      <c r="M35" s="314"/>
      <c r="N35" s="314"/>
    </row>
    <row r="36" spans="2:14" ht="12.75" customHeight="1" x14ac:dyDescent="0.25">
      <c r="B36" s="314"/>
      <c r="C36" s="314"/>
      <c r="D36" s="314"/>
      <c r="E36" s="314"/>
      <c r="F36" s="314"/>
      <c r="G36" s="325"/>
      <c r="H36" s="314"/>
      <c r="I36" s="326"/>
      <c r="J36" s="326"/>
      <c r="K36" s="314"/>
      <c r="L36" s="314"/>
      <c r="M36" s="314"/>
      <c r="N36" s="314"/>
    </row>
    <row r="37" spans="2:14" s="335" customFormat="1" ht="12.75" customHeight="1" x14ac:dyDescent="0.25">
      <c r="G37" s="337"/>
      <c r="I37" s="338"/>
      <c r="J37" s="338"/>
    </row>
    <row r="38" spans="2:14" s="335" customFormat="1" ht="12.75" customHeight="1" x14ac:dyDescent="0.25">
      <c r="G38" s="337"/>
      <c r="I38" s="338"/>
      <c r="J38" s="338"/>
    </row>
    <row r="39" spans="2:14" s="335" customFormat="1" ht="12.75" customHeight="1" x14ac:dyDescent="0.25">
      <c r="G39" s="337"/>
      <c r="I39" s="338"/>
      <c r="J39" s="338"/>
    </row>
    <row r="40" spans="2:14" s="335" customFormat="1" ht="12.75" customHeight="1" x14ac:dyDescent="0.25">
      <c r="G40" s="337"/>
      <c r="I40" s="338"/>
      <c r="J40" s="338"/>
    </row>
    <row r="41" spans="2:14" s="335" customFormat="1" ht="12.75" customHeight="1" x14ac:dyDescent="0.25">
      <c r="G41" s="337"/>
      <c r="I41" s="338"/>
      <c r="J41" s="338"/>
    </row>
    <row r="42" spans="2:14" s="335" customFormat="1" ht="12.75" customHeight="1" x14ac:dyDescent="0.25">
      <c r="G42" s="337"/>
      <c r="I42" s="338"/>
      <c r="J42" s="338"/>
    </row>
    <row r="43" spans="2:14" s="335" customFormat="1" ht="12.75" customHeight="1" x14ac:dyDescent="0.25">
      <c r="G43" s="337"/>
      <c r="I43" s="338"/>
      <c r="J43" s="338"/>
    </row>
    <row r="44" spans="2:14" s="335" customFormat="1" ht="12.75" customHeight="1" x14ac:dyDescent="0.25">
      <c r="G44" s="337"/>
      <c r="I44" s="338"/>
      <c r="J44" s="338"/>
    </row>
    <row r="45" spans="2:14" s="335" customFormat="1" ht="12.75" customHeight="1" x14ac:dyDescent="0.25">
      <c r="G45" s="337"/>
      <c r="I45" s="338"/>
      <c r="J45" s="338"/>
    </row>
    <row r="46" spans="2:14" s="335" customFormat="1" ht="12.75" customHeight="1" x14ac:dyDescent="0.25">
      <c r="G46" s="337"/>
      <c r="I46" s="338"/>
      <c r="J46" s="338"/>
    </row>
    <row r="47" spans="2:14" s="335" customFormat="1" ht="12.75" customHeight="1" x14ac:dyDescent="0.25">
      <c r="G47" s="337"/>
      <c r="I47" s="338"/>
      <c r="J47" s="338"/>
    </row>
    <row r="48" spans="2:14" s="335" customFormat="1" ht="12.75" customHeight="1" x14ac:dyDescent="0.25">
      <c r="G48" s="337"/>
      <c r="I48" s="338"/>
      <c r="J48" s="338"/>
    </row>
    <row r="49" spans="7:10" s="335" customFormat="1" ht="12.75" customHeight="1" x14ac:dyDescent="0.25">
      <c r="G49" s="337"/>
      <c r="I49" s="338"/>
      <c r="J49" s="338"/>
    </row>
    <row r="50" spans="7:10" s="335" customFormat="1" ht="12.75" customHeight="1" x14ac:dyDescent="0.25">
      <c r="G50" s="337"/>
      <c r="I50" s="338"/>
      <c r="J50" s="338"/>
    </row>
    <row r="51" spans="7:10" s="335" customFormat="1" ht="12.75" customHeight="1" x14ac:dyDescent="0.25">
      <c r="G51" s="337"/>
      <c r="I51" s="338"/>
      <c r="J51" s="338"/>
    </row>
    <row r="52" spans="7:10" s="335" customFormat="1" ht="12.75" customHeight="1" x14ac:dyDescent="0.25">
      <c r="G52" s="337"/>
      <c r="I52" s="338"/>
      <c r="J52" s="338"/>
    </row>
    <row r="53" spans="7:10" s="335" customFormat="1" ht="12.75" customHeight="1" x14ac:dyDescent="0.25">
      <c r="G53" s="337"/>
      <c r="I53" s="338"/>
      <c r="J53" s="338"/>
    </row>
    <row r="54" spans="7:10" s="335" customFormat="1" ht="12.75" customHeight="1" x14ac:dyDescent="0.25">
      <c r="G54" s="337"/>
      <c r="I54" s="338"/>
      <c r="J54" s="338"/>
    </row>
    <row r="55" spans="7:10" s="335" customFormat="1" ht="12.75" customHeight="1" x14ac:dyDescent="0.25">
      <c r="G55" s="337"/>
      <c r="I55" s="338"/>
      <c r="J55" s="338"/>
    </row>
    <row r="56" spans="7:10" s="335" customFormat="1" ht="12.75" customHeight="1" x14ac:dyDescent="0.25">
      <c r="G56" s="337"/>
      <c r="I56" s="338"/>
      <c r="J56" s="338"/>
    </row>
    <row r="57" spans="7:10" s="335" customFormat="1" ht="12.75" customHeight="1" x14ac:dyDescent="0.25">
      <c r="G57" s="337"/>
      <c r="I57" s="338"/>
      <c r="J57" s="338"/>
    </row>
    <row r="58" spans="7:10" s="335" customFormat="1" ht="12.75" customHeight="1" x14ac:dyDescent="0.25">
      <c r="G58" s="337"/>
      <c r="I58" s="338"/>
      <c r="J58" s="338"/>
    </row>
    <row r="59" spans="7:10" s="335" customFormat="1" ht="12.75" customHeight="1" x14ac:dyDescent="0.25">
      <c r="G59" s="337"/>
      <c r="I59" s="338"/>
      <c r="J59" s="338"/>
    </row>
  </sheetData>
  <sheetProtection selectLockedCells="1" selectUnlockedCells="1"/>
  <sortState xmlns:xlrd2="http://schemas.microsoft.com/office/spreadsheetml/2017/richdata2" ref="B5:N8">
    <sortCondition descending="1" ref="F5:F8"/>
  </sortState>
  <mergeCells count="6">
    <mergeCell ref="A1:N1"/>
    <mergeCell ref="M2:N2"/>
    <mergeCell ref="B23:N23"/>
    <mergeCell ref="B3:G3"/>
    <mergeCell ref="H3:L3"/>
    <mergeCell ref="M3:N3"/>
  </mergeCells>
  <pageMargins left="0" right="0" top="0.3937499999999999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44911-1611-4F23-ABBC-52A9D66096ED}">
  <dimension ref="A1:AJ144"/>
  <sheetViews>
    <sheetView zoomScale="120" zoomScaleNormal="120" workbookViewId="0">
      <selection activeCell="G43" sqref="G43"/>
    </sheetView>
  </sheetViews>
  <sheetFormatPr defaultColWidth="8.6640625" defaultRowHeight="13.2" x14ac:dyDescent="0.25"/>
  <cols>
    <col min="1" max="1" width="3.5546875" style="347" customWidth="1"/>
    <col min="2" max="2" width="17.109375" customWidth="1"/>
    <col min="3" max="3" width="21.109375" customWidth="1"/>
    <col min="4" max="5" width="8" customWidth="1"/>
    <col min="6" max="6" width="6" customWidth="1"/>
    <col min="7" max="11" width="9.5546875" style="1" customWidth="1"/>
    <col min="12" max="12" width="7" customWidth="1"/>
    <col min="13" max="14" width="6.6640625" style="2" customWidth="1"/>
    <col min="15" max="15" width="6.44140625" hidden="1" customWidth="1"/>
    <col min="16" max="16" width="7.44140625" customWidth="1"/>
    <col min="17" max="17" width="14.21875" customWidth="1"/>
    <col min="18" max="18" width="5.21875" hidden="1" customWidth="1"/>
    <col min="19" max="19" width="8.44140625" hidden="1" customWidth="1"/>
    <col min="20" max="20" width="0" hidden="1" customWidth="1"/>
  </cols>
  <sheetData>
    <row r="1" spans="1:36" ht="24" customHeight="1" x14ac:dyDescent="0.25">
      <c r="A1" s="505" t="s">
        <v>103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313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</row>
    <row r="2" spans="1:36" ht="27.75" customHeight="1" thickBot="1" x14ac:dyDescent="0.3">
      <c r="B2" s="520" t="s">
        <v>120</v>
      </c>
      <c r="C2" s="520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513">
        <v>44835</v>
      </c>
      <c r="R2" s="513"/>
      <c r="S2" s="315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</row>
    <row r="3" spans="1:36" ht="17.25" customHeight="1" thickTop="1" thickBot="1" x14ac:dyDescent="0.3">
      <c r="B3" s="517"/>
      <c r="C3" s="518"/>
      <c r="D3" s="518"/>
      <c r="E3" s="518"/>
      <c r="F3" s="519"/>
      <c r="G3" s="348"/>
      <c r="H3" s="524" t="s">
        <v>2</v>
      </c>
      <c r="I3" s="525"/>
      <c r="J3" s="525"/>
      <c r="K3" s="526"/>
      <c r="L3" s="514" t="s">
        <v>3</v>
      </c>
      <c r="M3" s="515"/>
      <c r="N3" s="515"/>
      <c r="O3" s="516"/>
      <c r="P3" s="349"/>
      <c r="Q3" s="677"/>
      <c r="R3" s="673"/>
      <c r="S3" s="316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</row>
    <row r="4" spans="1:36" ht="16.5" customHeight="1" thickTop="1" thickBot="1" x14ac:dyDescent="0.3">
      <c r="B4" s="349" t="s">
        <v>4</v>
      </c>
      <c r="C4" s="279" t="s">
        <v>5</v>
      </c>
      <c r="D4" s="349" t="s">
        <v>6</v>
      </c>
      <c r="E4" s="349" t="s">
        <v>105</v>
      </c>
      <c r="F4" s="349" t="s">
        <v>7</v>
      </c>
      <c r="G4" s="280" t="s">
        <v>8</v>
      </c>
      <c r="H4" s="363" t="s">
        <v>9</v>
      </c>
      <c r="I4" s="363" t="s">
        <v>10</v>
      </c>
      <c r="J4" s="363" t="s">
        <v>11</v>
      </c>
      <c r="K4" s="363" t="s">
        <v>2</v>
      </c>
      <c r="L4" s="283" t="s">
        <v>9</v>
      </c>
      <c r="M4" s="284" t="s">
        <v>10</v>
      </c>
      <c r="N4" s="666" t="s">
        <v>11</v>
      </c>
      <c r="O4" s="663" t="s">
        <v>104</v>
      </c>
      <c r="P4" s="282" t="s">
        <v>12</v>
      </c>
      <c r="Q4" s="678" t="s">
        <v>14</v>
      </c>
      <c r="R4" s="279" t="s">
        <v>15</v>
      </c>
      <c r="S4" s="360" t="s">
        <v>115</v>
      </c>
      <c r="T4" s="361" t="s">
        <v>116</v>
      </c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</row>
    <row r="5" spans="1:36" ht="17.25" customHeight="1" thickTop="1" x14ac:dyDescent="0.25">
      <c r="B5" s="648" t="s">
        <v>136</v>
      </c>
      <c r="C5" s="582" t="s">
        <v>137</v>
      </c>
      <c r="D5" s="542">
        <v>80.2</v>
      </c>
      <c r="E5" s="542" t="s">
        <v>106</v>
      </c>
      <c r="F5" s="649">
        <v>2004</v>
      </c>
      <c r="G5" s="650">
        <f t="shared" ref="G5:G8" si="0">10^(0.75194503*((LOG((D5/175.508)/LOG(10))*(LOG((D5/175.508)/LOG(10))))))</f>
        <v>1.2217645473926413</v>
      </c>
      <c r="H5" s="655">
        <v>85</v>
      </c>
      <c r="I5" s="655">
        <v>90</v>
      </c>
      <c r="J5" s="667">
        <v>-94</v>
      </c>
      <c r="K5" s="681">
        <f>IF(MAX(H5:J5)&lt;0,0,MAX(H5:J5))</f>
        <v>90</v>
      </c>
      <c r="L5" s="655">
        <v>110</v>
      </c>
      <c r="M5" s="656">
        <v>118</v>
      </c>
      <c r="N5" s="667">
        <v>124</v>
      </c>
      <c r="O5" s="651"/>
      <c r="P5" s="670">
        <f>IF(MAX(L5:O5)&lt;0,0,MAX(L5:O5))</f>
        <v>124</v>
      </c>
      <c r="Q5" s="679">
        <f>(P5+K5)*G5*(IF(E5="M",1,1.5))</f>
        <v>261.45761314202525</v>
      </c>
      <c r="R5" s="674">
        <f>RANK(Q5,Q5:Q34,0)</f>
        <v>4</v>
      </c>
      <c r="S5" s="545">
        <f>RANK(Q5,Q5:Q8,0)</f>
        <v>4</v>
      </c>
      <c r="T5" s="573">
        <f>RANK(Q5,Q5:Q11,0)</f>
        <v>4</v>
      </c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</row>
    <row r="6" spans="1:36" ht="17.25" customHeight="1" x14ac:dyDescent="0.25">
      <c r="B6" s="554" t="s">
        <v>111</v>
      </c>
      <c r="C6" s="547" t="s">
        <v>23</v>
      </c>
      <c r="D6" s="548">
        <v>89.6</v>
      </c>
      <c r="E6" s="548" t="s">
        <v>106</v>
      </c>
      <c r="F6" s="555">
        <v>2000</v>
      </c>
      <c r="G6" s="652">
        <f t="shared" si="0"/>
        <v>1.1590681447316586</v>
      </c>
      <c r="H6" s="657">
        <v>120</v>
      </c>
      <c r="I6" s="657">
        <v>125</v>
      </c>
      <c r="J6" s="668">
        <v>-130</v>
      </c>
      <c r="K6" s="682">
        <f t="shared" ref="K6:K42" si="1">IF(MAX(H6:J6)&lt;0,0,MAX(H6:J6))</f>
        <v>125</v>
      </c>
      <c r="L6" s="657">
        <v>-152</v>
      </c>
      <c r="M6" s="658">
        <v>152</v>
      </c>
      <c r="N6" s="668">
        <v>160</v>
      </c>
      <c r="O6" s="664"/>
      <c r="P6" s="671">
        <f>IF(MAX(L6:O6)&lt;0,0,MAX(L6:O6))</f>
        <v>160</v>
      </c>
      <c r="Q6" s="680">
        <f>(P6+K6)*G6*(IF(E6="M",1,1.5))</f>
        <v>330.33442124852269</v>
      </c>
      <c r="R6" s="675">
        <f>RANK(Q6,Q5:Q29,0)</f>
        <v>3</v>
      </c>
      <c r="S6" s="553">
        <f>RANK(Q6,Q5:Q8,0)</f>
        <v>3</v>
      </c>
      <c r="T6" s="574">
        <f>RANK(Q6,Q5:Q11,0)</f>
        <v>3</v>
      </c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</row>
    <row r="7" spans="1:36" ht="17.25" customHeight="1" x14ac:dyDescent="0.25">
      <c r="B7" s="558" t="s">
        <v>145</v>
      </c>
      <c r="C7" s="559" t="s">
        <v>146</v>
      </c>
      <c r="D7" s="548">
        <v>97.6</v>
      </c>
      <c r="E7" s="548" t="s">
        <v>106</v>
      </c>
      <c r="F7" s="556">
        <v>2000</v>
      </c>
      <c r="G7" s="652">
        <f t="shared" si="0"/>
        <v>1.119016800916244</v>
      </c>
      <c r="H7" s="657">
        <v>131</v>
      </c>
      <c r="I7" s="657">
        <v>135</v>
      </c>
      <c r="J7" s="668">
        <v>-139</v>
      </c>
      <c r="K7" s="682">
        <f>IF(MAX(H7:J7)&lt;0,0,MAX(H7:J7))</f>
        <v>135</v>
      </c>
      <c r="L7" s="657">
        <v>160</v>
      </c>
      <c r="M7" s="658">
        <v>165</v>
      </c>
      <c r="N7" s="668">
        <v>170</v>
      </c>
      <c r="O7" s="664"/>
      <c r="P7" s="671">
        <f>IF(MAX(L7:O7)&lt;0,0,MAX(L7:O7))</f>
        <v>170</v>
      </c>
      <c r="Q7" s="680">
        <f>(P7+K7)*G7*(IF(E7="M",1,1.5))</f>
        <v>341.30012427945439</v>
      </c>
      <c r="R7" s="675">
        <f>RANK(Q7,Q5:Q41,0)</f>
        <v>2</v>
      </c>
      <c r="S7" s="553">
        <f>RANK(Q7,Q5:Q8,0)</f>
        <v>2</v>
      </c>
      <c r="T7" s="574">
        <f>RANK(Q7,Q5:Q11,0)</f>
        <v>2</v>
      </c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</row>
    <row r="8" spans="1:36" ht="15.75" customHeight="1" x14ac:dyDescent="0.25">
      <c r="B8" s="554" t="s">
        <v>147</v>
      </c>
      <c r="C8" s="547" t="s">
        <v>117</v>
      </c>
      <c r="D8" s="548">
        <v>102.3</v>
      </c>
      <c r="E8" s="548" t="s">
        <v>106</v>
      </c>
      <c r="F8" s="549">
        <v>2000</v>
      </c>
      <c r="G8" s="652">
        <f t="shared" si="0"/>
        <v>1.0998207003428206</v>
      </c>
      <c r="H8" s="657">
        <v>-142</v>
      </c>
      <c r="I8" s="657">
        <v>142</v>
      </c>
      <c r="J8" s="668">
        <v>-147</v>
      </c>
      <c r="K8" s="682">
        <f t="shared" si="1"/>
        <v>142</v>
      </c>
      <c r="L8" s="657">
        <v>178</v>
      </c>
      <c r="M8" s="658">
        <v>183</v>
      </c>
      <c r="N8" s="668">
        <v>-187</v>
      </c>
      <c r="O8" s="664"/>
      <c r="P8" s="671">
        <f t="shared" ref="P8:P22" si="2">IF(MAX(L8:O8)&lt;0,0,MAX(L8:O8))</f>
        <v>183</v>
      </c>
      <c r="Q8" s="680">
        <f t="shared" ref="Q8:Q42" si="3">(P8+K8)*G8*(IF(E8="M",1,1.5))</f>
        <v>357.4417276114167</v>
      </c>
      <c r="R8" s="675">
        <f>RANK(Q8,Q5:Q41,0)</f>
        <v>1</v>
      </c>
      <c r="S8" s="553">
        <f>RANK(Q8,Q5:Q8,0)</f>
        <v>1</v>
      </c>
      <c r="T8" s="574">
        <f>RANK(Q8,Q5:Q11,0)</f>
        <v>1</v>
      </c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</row>
    <row r="9" spans="1:36" ht="15.75" customHeight="1" thickBot="1" x14ac:dyDescent="0.3">
      <c r="B9" s="698" t="s">
        <v>141</v>
      </c>
      <c r="C9" s="699" t="s">
        <v>137</v>
      </c>
      <c r="D9" s="700">
        <v>85.8</v>
      </c>
      <c r="E9" s="700" t="s">
        <v>106</v>
      </c>
      <c r="F9" s="701">
        <v>2002</v>
      </c>
      <c r="G9" s="702">
        <f t="shared" ref="G9" si="4">10^(0.75194503*((LOG((D9/175.508)/LOG(10))*(LOG((D9/175.508)/LOG(10))))))</f>
        <v>1.1820609333325562</v>
      </c>
      <c r="H9" s="703">
        <v>-90</v>
      </c>
      <c r="I9" s="703">
        <v>-93</v>
      </c>
      <c r="J9" s="704">
        <v>94</v>
      </c>
      <c r="K9" s="705">
        <f>IF(MAX(H9:J9)&lt;0,0,MAX(H9:J9))</f>
        <v>94</v>
      </c>
      <c r="L9" s="703">
        <v>110</v>
      </c>
      <c r="M9" s="706">
        <v>118</v>
      </c>
      <c r="N9" s="704">
        <v>124</v>
      </c>
      <c r="O9" s="707"/>
      <c r="P9" s="708">
        <f t="shared" si="2"/>
        <v>124</v>
      </c>
      <c r="Q9" s="709">
        <f t="shared" si="3"/>
        <v>257.68928346649727</v>
      </c>
      <c r="R9" s="675">
        <f>RANK(Q9,Q5:Q31,0)</f>
        <v>5</v>
      </c>
      <c r="S9" s="575"/>
      <c r="T9" s="574">
        <f>RANK(Q9,Q5:Q11,0)</f>
        <v>5</v>
      </c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</row>
    <row r="10" spans="1:36" ht="15.75" customHeight="1" x14ac:dyDescent="0.25">
      <c r="B10" s="567" t="s">
        <v>148</v>
      </c>
      <c r="C10" s="568" t="s">
        <v>164</v>
      </c>
      <c r="D10" s="569">
        <v>76.099999999999994</v>
      </c>
      <c r="E10" s="569" t="s">
        <v>107</v>
      </c>
      <c r="F10" s="691">
        <v>2000</v>
      </c>
      <c r="G10" s="570">
        <f>10^(0.783497476*((LOG((D10/153.655)/LOG(10))*(LOG((D10/153.655)/LOG(10))))))</f>
        <v>1.182938911569082</v>
      </c>
      <c r="H10" s="690">
        <v>75</v>
      </c>
      <c r="I10" s="690">
        <v>-79</v>
      </c>
      <c r="J10" s="692">
        <v>80</v>
      </c>
      <c r="K10" s="693">
        <f t="shared" si="1"/>
        <v>80</v>
      </c>
      <c r="L10" s="694">
        <v>93</v>
      </c>
      <c r="M10" s="690">
        <v>98</v>
      </c>
      <c r="N10" s="692">
        <v>-102</v>
      </c>
      <c r="O10" s="695"/>
      <c r="P10" s="696">
        <f t="shared" si="2"/>
        <v>98</v>
      </c>
      <c r="Q10" s="697">
        <f>(P10+K10)*G10*(IF(E10="M",1,1))</f>
        <v>210.56312625929661</v>
      </c>
      <c r="R10" s="675">
        <f>RANK(Q10,Q5:Q36,0)</f>
        <v>7</v>
      </c>
      <c r="S10" s="575"/>
      <c r="T10" s="574">
        <f>RANK(Q10,Q5:Q11,0)</f>
        <v>7</v>
      </c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</row>
    <row r="11" spans="1:36" ht="15.6" customHeight="1" x14ac:dyDescent="0.25">
      <c r="B11" s="554" t="s">
        <v>149</v>
      </c>
      <c r="C11" s="547" t="s">
        <v>146</v>
      </c>
      <c r="D11" s="548">
        <v>63.4</v>
      </c>
      <c r="E11" s="548" t="s">
        <v>107</v>
      </c>
      <c r="F11" s="549">
        <v>1999</v>
      </c>
      <c r="G11" s="550">
        <f t="shared" ref="G11:G13" si="5">10^(0.783497476*((LOG((D11/153.655)/LOG(10))*(LOG((D11/153.655)/LOG(10))))))</f>
        <v>1.3055900173736066</v>
      </c>
      <c r="H11" s="658">
        <v>-69</v>
      </c>
      <c r="I11" s="658">
        <v>70</v>
      </c>
      <c r="J11" s="668">
        <v>73</v>
      </c>
      <c r="K11" s="682">
        <f t="shared" si="1"/>
        <v>73</v>
      </c>
      <c r="L11" s="657">
        <v>91</v>
      </c>
      <c r="M11" s="658">
        <v>94</v>
      </c>
      <c r="N11" s="668">
        <v>-97</v>
      </c>
      <c r="O11" s="664"/>
      <c r="P11" s="671">
        <f t="shared" si="2"/>
        <v>94</v>
      </c>
      <c r="Q11" s="680">
        <f t="shared" ref="Q11:Q13" si="6">(P11+K11)*G11*(IF(E11="M",1,1))</f>
        <v>218.03353290139231</v>
      </c>
      <c r="R11" s="675">
        <f>RANK(Q11,Q5:Q36,0)</f>
        <v>6</v>
      </c>
      <c r="S11" s="575"/>
      <c r="T11" s="574">
        <f>RANK(Q11,Q5:Q11,0)</f>
        <v>6</v>
      </c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</row>
    <row r="12" spans="1:36" ht="15.75" customHeight="1" x14ac:dyDescent="0.25">
      <c r="B12" s="546" t="s">
        <v>113</v>
      </c>
      <c r="C12" s="547" t="s">
        <v>23</v>
      </c>
      <c r="D12" s="548">
        <v>79.7</v>
      </c>
      <c r="E12" s="548" t="s">
        <v>107</v>
      </c>
      <c r="F12" s="547">
        <v>1999</v>
      </c>
      <c r="G12" s="550">
        <f t="shared" si="5"/>
        <v>1.1579213365174825</v>
      </c>
      <c r="H12" s="658">
        <v>70</v>
      </c>
      <c r="I12" s="659">
        <v>74</v>
      </c>
      <c r="J12" s="684">
        <v>77</v>
      </c>
      <c r="K12" s="682">
        <f t="shared" si="1"/>
        <v>77</v>
      </c>
      <c r="L12" s="657">
        <v>92</v>
      </c>
      <c r="M12" s="658">
        <v>96</v>
      </c>
      <c r="N12" s="668">
        <v>100</v>
      </c>
      <c r="O12" s="664"/>
      <c r="P12" s="671">
        <f t="shared" si="2"/>
        <v>100</v>
      </c>
      <c r="Q12" s="680">
        <f t="shared" si="6"/>
        <v>204.9520765635944</v>
      </c>
      <c r="R12" s="675">
        <f>RANK(Q12,Q5:Q47,0)</f>
        <v>8</v>
      </c>
      <c r="S12" s="576"/>
      <c r="T12" s="653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</row>
    <row r="13" spans="1:36" ht="15.75" customHeight="1" thickBot="1" x14ac:dyDescent="0.3">
      <c r="B13" s="560" t="s">
        <v>150</v>
      </c>
      <c r="C13" s="561" t="s">
        <v>23</v>
      </c>
      <c r="D13" s="562">
        <v>59.7</v>
      </c>
      <c r="E13" s="562" t="s">
        <v>107</v>
      </c>
      <c r="F13" s="563">
        <v>1992</v>
      </c>
      <c r="G13" s="564">
        <f t="shared" si="5"/>
        <v>1.3554200607383866</v>
      </c>
      <c r="H13" s="660">
        <v>52</v>
      </c>
      <c r="I13" s="661">
        <v>55</v>
      </c>
      <c r="J13" s="685">
        <v>-58</v>
      </c>
      <c r="K13" s="683">
        <f t="shared" si="1"/>
        <v>55</v>
      </c>
      <c r="L13" s="662">
        <v>65</v>
      </c>
      <c r="M13" s="660">
        <v>-68</v>
      </c>
      <c r="N13" s="669">
        <v>-68</v>
      </c>
      <c r="O13" s="665"/>
      <c r="P13" s="672">
        <f t="shared" si="2"/>
        <v>65</v>
      </c>
      <c r="Q13" s="680">
        <f t="shared" si="6"/>
        <v>162.6504072886064</v>
      </c>
      <c r="R13" s="676">
        <f>RANK(Q13,Q5:Q45,0)</f>
        <v>9</v>
      </c>
      <c r="S13" s="578"/>
      <c r="T13" s="65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</row>
    <row r="14" spans="1:36" ht="15.75" hidden="1" customHeight="1" thickBot="1" x14ac:dyDescent="0.3">
      <c r="B14" s="378"/>
      <c r="C14" s="379"/>
      <c r="D14" s="355">
        <v>50</v>
      </c>
      <c r="E14" s="355"/>
      <c r="F14" s="399"/>
      <c r="G14" s="381">
        <f t="shared" ref="G14:G25" si="7">10^(0.75194503*((LOG((D14/175.508)/LOG(10))*(LOG((D14/175.508)/LOG(10))))))</f>
        <v>1.673456767965128</v>
      </c>
      <c r="H14" s="381"/>
      <c r="I14" s="381"/>
      <c r="J14" s="381"/>
      <c r="K14" s="383">
        <f t="shared" si="1"/>
        <v>0</v>
      </c>
      <c r="L14" s="474"/>
      <c r="M14" s="474"/>
      <c r="N14" s="474"/>
      <c r="O14" s="474"/>
      <c r="P14" s="383">
        <f t="shared" si="2"/>
        <v>0</v>
      </c>
      <c r="Q14" s="381">
        <f t="shared" si="3"/>
        <v>0</v>
      </c>
      <c r="R14" s="647">
        <f>RANK(Q14,Q5:Q35,0)</f>
        <v>10</v>
      </c>
      <c r="S14" s="359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</row>
    <row r="15" spans="1:36" ht="15.75" hidden="1" customHeight="1" thickBot="1" x14ac:dyDescent="0.3">
      <c r="B15" s="287"/>
      <c r="C15" s="288"/>
      <c r="D15" s="289">
        <v>50</v>
      </c>
      <c r="E15" s="289"/>
      <c r="F15" s="290"/>
      <c r="G15" s="291">
        <f t="shared" si="7"/>
        <v>1.673456767965128</v>
      </c>
      <c r="H15" s="291"/>
      <c r="I15" s="291"/>
      <c r="J15" s="291"/>
      <c r="K15" s="293">
        <f t="shared" si="1"/>
        <v>0</v>
      </c>
      <c r="L15" s="298"/>
      <c r="M15" s="298"/>
      <c r="N15" s="298"/>
      <c r="O15" s="298"/>
      <c r="P15" s="293">
        <f t="shared" si="2"/>
        <v>0</v>
      </c>
      <c r="Q15" s="291">
        <f t="shared" si="3"/>
        <v>0</v>
      </c>
      <c r="R15" s="294">
        <f>RANK(Q15,Q5:Q43,0)</f>
        <v>10</v>
      </c>
      <c r="S15" s="359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</row>
    <row r="16" spans="1:36" ht="16.5" hidden="1" customHeight="1" thickBot="1" x14ac:dyDescent="0.3">
      <c r="B16" s="295"/>
      <c r="C16" s="288"/>
      <c r="D16" s="289">
        <v>50</v>
      </c>
      <c r="E16" s="289"/>
      <c r="F16" s="290"/>
      <c r="G16" s="291">
        <f t="shared" si="7"/>
        <v>1.673456767965128</v>
      </c>
      <c r="H16" s="291"/>
      <c r="I16" s="291"/>
      <c r="J16" s="291"/>
      <c r="K16" s="293">
        <f t="shared" si="1"/>
        <v>0</v>
      </c>
      <c r="L16" s="298"/>
      <c r="M16" s="298"/>
      <c r="N16" s="298"/>
      <c r="O16" s="298"/>
      <c r="P16" s="293">
        <f t="shared" si="2"/>
        <v>0</v>
      </c>
      <c r="Q16" s="291">
        <f t="shared" si="3"/>
        <v>0</v>
      </c>
      <c r="R16" s="294">
        <f>RANK(Q16,Q5:Q44,0)</f>
        <v>10</v>
      </c>
      <c r="S16" s="359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</row>
    <row r="17" spans="1:36" s="97" customFormat="1" ht="15.75" hidden="1" customHeight="1" thickBot="1" x14ac:dyDescent="0.3">
      <c r="A17" s="347"/>
      <c r="B17" s="287"/>
      <c r="C17" s="288"/>
      <c r="D17" s="289">
        <v>50</v>
      </c>
      <c r="E17" s="289"/>
      <c r="F17" s="296"/>
      <c r="G17" s="291">
        <f t="shared" si="7"/>
        <v>1.673456767965128</v>
      </c>
      <c r="H17" s="291"/>
      <c r="I17" s="291"/>
      <c r="J17" s="291"/>
      <c r="K17" s="293">
        <f t="shared" si="1"/>
        <v>0</v>
      </c>
      <c r="L17" s="298"/>
      <c r="M17" s="298"/>
      <c r="N17" s="298"/>
      <c r="O17" s="298"/>
      <c r="P17" s="293">
        <f t="shared" si="2"/>
        <v>0</v>
      </c>
      <c r="Q17" s="291">
        <f t="shared" si="3"/>
        <v>0</v>
      </c>
      <c r="R17" s="294">
        <f>RANK(Q17,Q5:Q47,0)</f>
        <v>10</v>
      </c>
      <c r="S17" s="35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</row>
    <row r="18" spans="1:36" s="97" customFormat="1" ht="15.75" hidden="1" customHeight="1" thickBot="1" x14ac:dyDescent="0.3">
      <c r="A18" s="347"/>
      <c r="B18" s="307"/>
      <c r="C18" s="297"/>
      <c r="D18" s="289">
        <v>50</v>
      </c>
      <c r="E18" s="289"/>
      <c r="F18" s="290"/>
      <c r="G18" s="291">
        <f t="shared" si="7"/>
        <v>1.673456767965128</v>
      </c>
      <c r="H18" s="291"/>
      <c r="I18" s="291"/>
      <c r="J18" s="291"/>
      <c r="K18" s="293">
        <f t="shared" si="1"/>
        <v>0</v>
      </c>
      <c r="L18" s="298"/>
      <c r="M18" s="298"/>
      <c r="N18" s="298"/>
      <c r="O18" s="298"/>
      <c r="P18" s="293">
        <f t="shared" si="2"/>
        <v>0</v>
      </c>
      <c r="Q18" s="291">
        <f t="shared" si="3"/>
        <v>0</v>
      </c>
      <c r="R18" s="294">
        <f>RANK(Q18,Q5:Q45,0)</f>
        <v>10</v>
      </c>
      <c r="S18" s="318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</row>
    <row r="19" spans="1:36" s="97" customFormat="1" ht="15.75" hidden="1" customHeight="1" thickBot="1" x14ac:dyDescent="0.3">
      <c r="A19" s="347"/>
      <c r="B19" s="287"/>
      <c r="C19" s="288"/>
      <c r="D19" s="289">
        <v>50</v>
      </c>
      <c r="E19" s="289"/>
      <c r="F19" s="296"/>
      <c r="G19" s="291">
        <f t="shared" si="7"/>
        <v>1.673456767965128</v>
      </c>
      <c r="H19" s="291"/>
      <c r="I19" s="291"/>
      <c r="J19" s="291"/>
      <c r="K19" s="293">
        <f t="shared" si="1"/>
        <v>0</v>
      </c>
      <c r="L19" s="298"/>
      <c r="M19" s="298"/>
      <c r="N19" s="298"/>
      <c r="O19" s="298"/>
      <c r="P19" s="293">
        <f t="shared" si="2"/>
        <v>0</v>
      </c>
      <c r="Q19" s="291">
        <f t="shared" si="3"/>
        <v>0</v>
      </c>
      <c r="R19" s="294">
        <f>RANK(Q19,Q5:Q43,0)</f>
        <v>10</v>
      </c>
      <c r="S19" s="318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</row>
    <row r="20" spans="1:36" s="97" customFormat="1" ht="15.75" hidden="1" customHeight="1" thickBot="1" x14ac:dyDescent="0.3">
      <c r="A20" s="347"/>
      <c r="B20" s="287"/>
      <c r="C20" s="288"/>
      <c r="D20" s="289">
        <v>50</v>
      </c>
      <c r="E20" s="289"/>
      <c r="F20" s="290"/>
      <c r="G20" s="291">
        <f t="shared" si="7"/>
        <v>1.673456767965128</v>
      </c>
      <c r="H20" s="291"/>
      <c r="I20" s="291"/>
      <c r="J20" s="291"/>
      <c r="K20" s="293">
        <f t="shared" si="1"/>
        <v>0</v>
      </c>
      <c r="L20" s="292"/>
      <c r="M20" s="292"/>
      <c r="N20" s="292"/>
      <c r="O20" s="292"/>
      <c r="P20" s="293">
        <f t="shared" si="2"/>
        <v>0</v>
      </c>
      <c r="Q20" s="291">
        <f t="shared" si="3"/>
        <v>0</v>
      </c>
      <c r="R20" s="294">
        <f>RANK(Q20,Q5:Q52,0)</f>
        <v>10</v>
      </c>
      <c r="S20" s="318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</row>
    <row r="21" spans="1:36" ht="15.75" hidden="1" customHeight="1" thickBot="1" x14ac:dyDescent="0.3">
      <c r="B21" s="287"/>
      <c r="C21" s="288"/>
      <c r="D21" s="289">
        <v>50</v>
      </c>
      <c r="E21" s="289"/>
      <c r="F21" s="290"/>
      <c r="G21" s="291">
        <f t="shared" si="7"/>
        <v>1.673456767965128</v>
      </c>
      <c r="H21" s="291"/>
      <c r="I21" s="291"/>
      <c r="J21" s="291"/>
      <c r="K21" s="293">
        <f t="shared" si="1"/>
        <v>0</v>
      </c>
      <c r="L21" s="292"/>
      <c r="M21" s="292"/>
      <c r="N21" s="292"/>
      <c r="O21" s="292"/>
      <c r="P21" s="293">
        <f t="shared" si="2"/>
        <v>0</v>
      </c>
      <c r="Q21" s="291">
        <f t="shared" si="3"/>
        <v>0</v>
      </c>
      <c r="R21" s="294">
        <f>RANK(Q21,Q5:Q59,0)</f>
        <v>10</v>
      </c>
      <c r="S21" s="334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</row>
    <row r="22" spans="1:36" s="97" customFormat="1" ht="16.5" hidden="1" customHeight="1" thickBot="1" x14ac:dyDescent="0.3">
      <c r="A22" s="347"/>
      <c r="B22" s="287"/>
      <c r="C22" s="288"/>
      <c r="D22" s="289">
        <v>50</v>
      </c>
      <c r="E22" s="289"/>
      <c r="F22" s="290"/>
      <c r="G22" s="291">
        <f t="shared" si="7"/>
        <v>1.673456767965128</v>
      </c>
      <c r="H22" s="291"/>
      <c r="I22" s="291"/>
      <c r="J22" s="291"/>
      <c r="K22" s="293">
        <f t="shared" si="1"/>
        <v>0</v>
      </c>
      <c r="L22" s="292"/>
      <c r="M22" s="292"/>
      <c r="N22" s="292"/>
      <c r="O22" s="292"/>
      <c r="P22" s="293">
        <f t="shared" si="2"/>
        <v>0</v>
      </c>
      <c r="Q22" s="291">
        <f t="shared" si="3"/>
        <v>0</v>
      </c>
      <c r="R22" s="294">
        <f>RANK(Q22,Q5:Q42,0)</f>
        <v>10</v>
      </c>
      <c r="S22" s="318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</row>
    <row r="23" spans="1:36" s="97" customFormat="1" ht="16.5" hidden="1" customHeight="1" thickBot="1" x14ac:dyDescent="0.3">
      <c r="A23" s="347"/>
      <c r="B23" s="295"/>
      <c r="C23" s="288"/>
      <c r="D23" s="289">
        <v>50</v>
      </c>
      <c r="E23" s="289"/>
      <c r="F23" s="290"/>
      <c r="G23" s="291">
        <f t="shared" si="7"/>
        <v>1.673456767965128</v>
      </c>
      <c r="H23" s="291"/>
      <c r="I23" s="291"/>
      <c r="J23" s="291"/>
      <c r="K23" s="293">
        <f t="shared" si="1"/>
        <v>0</v>
      </c>
      <c r="L23" s="292"/>
      <c r="M23" s="292"/>
      <c r="N23" s="292"/>
      <c r="O23" s="292"/>
      <c r="P23" s="293">
        <f t="shared" ref="P23:P42" si="8">IF(MAX(L23:O23)&lt;0,0,MAX(L23:O23))</f>
        <v>0</v>
      </c>
      <c r="Q23" s="291">
        <f t="shared" si="3"/>
        <v>0</v>
      </c>
      <c r="R23" s="294">
        <f>RANK(Q23,Q5:Q42,0)</f>
        <v>10</v>
      </c>
      <c r="S23" s="318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</row>
    <row r="24" spans="1:36" ht="16.5" hidden="1" customHeight="1" thickBot="1" x14ac:dyDescent="0.3">
      <c r="B24" s="287"/>
      <c r="C24" s="288"/>
      <c r="D24" s="289">
        <v>50</v>
      </c>
      <c r="E24" s="289"/>
      <c r="F24" s="290"/>
      <c r="G24" s="291">
        <f t="shared" si="7"/>
        <v>1.673456767965128</v>
      </c>
      <c r="H24" s="291"/>
      <c r="I24" s="291"/>
      <c r="J24" s="291"/>
      <c r="K24" s="293">
        <f t="shared" si="1"/>
        <v>0</v>
      </c>
      <c r="L24" s="292"/>
      <c r="M24" s="292"/>
      <c r="N24" s="292"/>
      <c r="O24" s="292"/>
      <c r="P24" s="293">
        <f t="shared" si="8"/>
        <v>0</v>
      </c>
      <c r="Q24" s="291">
        <f t="shared" si="3"/>
        <v>0</v>
      </c>
      <c r="R24" s="294">
        <f>RANK(Q24,Q5:Q42,0)</f>
        <v>10</v>
      </c>
      <c r="S24" s="317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</row>
    <row r="25" spans="1:36" ht="15.75" hidden="1" customHeight="1" thickBot="1" x14ac:dyDescent="0.3">
      <c r="B25" s="287"/>
      <c r="C25" s="288"/>
      <c r="D25" s="289">
        <v>50</v>
      </c>
      <c r="E25" s="289"/>
      <c r="F25" s="290"/>
      <c r="G25" s="291">
        <f t="shared" si="7"/>
        <v>1.673456767965128</v>
      </c>
      <c r="H25" s="291"/>
      <c r="I25" s="291"/>
      <c r="J25" s="291"/>
      <c r="K25" s="293">
        <f t="shared" si="1"/>
        <v>0</v>
      </c>
      <c r="L25" s="292"/>
      <c r="M25" s="292"/>
      <c r="N25" s="336"/>
      <c r="O25" s="336"/>
      <c r="P25" s="293">
        <f t="shared" si="8"/>
        <v>0</v>
      </c>
      <c r="Q25" s="291">
        <f t="shared" si="3"/>
        <v>0</v>
      </c>
      <c r="R25" s="294">
        <f>RANK(Q25,Q5:Q42,0)</f>
        <v>10</v>
      </c>
      <c r="S25" s="317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</row>
    <row r="26" spans="1:36" ht="15.75" hidden="1" customHeight="1" thickBot="1" x14ac:dyDescent="0.3">
      <c r="B26" s="287"/>
      <c r="C26" s="288"/>
      <c r="D26" s="289">
        <v>55</v>
      </c>
      <c r="E26" s="289" t="s">
        <v>107</v>
      </c>
      <c r="F26" s="296"/>
      <c r="G26" s="291">
        <f t="shared" ref="G26:G42" si="9">10^(0.75194503*((LOG((D26/175.508)/LOG(10))*(LOG((D26/175.508)/LOG(10))))))</f>
        <v>1.5522305233238884</v>
      </c>
      <c r="H26" s="291"/>
      <c r="I26" s="291"/>
      <c r="J26" s="291"/>
      <c r="K26" s="293">
        <f t="shared" si="1"/>
        <v>0</v>
      </c>
      <c r="L26" s="292"/>
      <c r="M26" s="292"/>
      <c r="N26" s="292"/>
      <c r="O26" s="292"/>
      <c r="P26" s="293">
        <f t="shared" si="8"/>
        <v>0</v>
      </c>
      <c r="Q26" s="291">
        <f t="shared" si="3"/>
        <v>0</v>
      </c>
      <c r="R26" s="294">
        <f>RANK(Q26,Q5:Q42,0)</f>
        <v>10</v>
      </c>
      <c r="S26" s="317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</row>
    <row r="27" spans="1:36" ht="15.75" hidden="1" customHeight="1" thickBot="1" x14ac:dyDescent="0.3">
      <c r="B27" s="287"/>
      <c r="C27" s="288"/>
      <c r="D27" s="289">
        <v>55</v>
      </c>
      <c r="E27" s="289" t="s">
        <v>107</v>
      </c>
      <c r="F27" s="290"/>
      <c r="G27" s="291">
        <f t="shared" si="9"/>
        <v>1.5522305233238884</v>
      </c>
      <c r="H27" s="291"/>
      <c r="I27" s="291"/>
      <c r="J27" s="291"/>
      <c r="K27" s="293">
        <f t="shared" si="1"/>
        <v>0</v>
      </c>
      <c r="L27" s="292"/>
      <c r="M27" s="292"/>
      <c r="N27" s="292"/>
      <c r="O27" s="292"/>
      <c r="P27" s="293">
        <f t="shared" si="8"/>
        <v>0</v>
      </c>
      <c r="Q27" s="291">
        <f t="shared" si="3"/>
        <v>0</v>
      </c>
      <c r="R27" s="294">
        <f>RANK(Q27,Q5:Q42,0)</f>
        <v>10</v>
      </c>
      <c r="S27" s="317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</row>
    <row r="28" spans="1:36" ht="15.75" hidden="1" customHeight="1" thickBot="1" x14ac:dyDescent="0.3">
      <c r="B28" s="295"/>
      <c r="C28" s="288"/>
      <c r="D28" s="289">
        <v>55</v>
      </c>
      <c r="E28" s="289" t="s">
        <v>107</v>
      </c>
      <c r="F28" s="288"/>
      <c r="G28" s="291">
        <f t="shared" si="9"/>
        <v>1.5522305233238884</v>
      </c>
      <c r="H28" s="291"/>
      <c r="I28" s="291"/>
      <c r="J28" s="291"/>
      <c r="K28" s="293">
        <f t="shared" si="1"/>
        <v>0</v>
      </c>
      <c r="L28" s="292"/>
      <c r="M28" s="292"/>
      <c r="N28" s="292"/>
      <c r="O28" s="292"/>
      <c r="P28" s="293">
        <f t="shared" si="8"/>
        <v>0</v>
      </c>
      <c r="Q28" s="291">
        <f t="shared" si="3"/>
        <v>0</v>
      </c>
      <c r="R28" s="294">
        <f>RANK(Q28,Q5:Q42,0)</f>
        <v>10</v>
      </c>
      <c r="S28" s="317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</row>
    <row r="29" spans="1:36" ht="15.75" hidden="1" customHeight="1" thickBot="1" x14ac:dyDescent="0.3">
      <c r="B29" s="287"/>
      <c r="C29" s="288"/>
      <c r="D29" s="289">
        <v>33</v>
      </c>
      <c r="E29" s="289" t="s">
        <v>107</v>
      </c>
      <c r="F29" s="290"/>
      <c r="G29" s="291">
        <f t="shared" si="9"/>
        <v>2.489403314746601</v>
      </c>
      <c r="H29" s="291"/>
      <c r="I29" s="291"/>
      <c r="J29" s="291"/>
      <c r="K29" s="293">
        <f t="shared" si="1"/>
        <v>0</v>
      </c>
      <c r="L29" s="292"/>
      <c r="M29" s="292"/>
      <c r="N29" s="292"/>
      <c r="O29" s="292"/>
      <c r="P29" s="293">
        <f t="shared" si="8"/>
        <v>0</v>
      </c>
      <c r="Q29" s="291">
        <f t="shared" si="3"/>
        <v>0</v>
      </c>
      <c r="R29" s="294">
        <f>RANK(Q29,Q5:Q42,0)</f>
        <v>10</v>
      </c>
      <c r="S29" s="317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</row>
    <row r="30" spans="1:36" ht="15.75" hidden="1" customHeight="1" thickBot="1" x14ac:dyDescent="0.3">
      <c r="B30" s="287"/>
      <c r="C30" s="288"/>
      <c r="D30" s="289">
        <v>33</v>
      </c>
      <c r="E30" s="289" t="s">
        <v>107</v>
      </c>
      <c r="F30" s="290"/>
      <c r="G30" s="291">
        <f t="shared" si="9"/>
        <v>2.489403314746601</v>
      </c>
      <c r="H30" s="291"/>
      <c r="I30" s="291"/>
      <c r="J30" s="291"/>
      <c r="K30" s="293">
        <f t="shared" si="1"/>
        <v>0</v>
      </c>
      <c r="L30" s="292"/>
      <c r="M30" s="292"/>
      <c r="N30" s="292"/>
      <c r="O30" s="292"/>
      <c r="P30" s="293">
        <f t="shared" si="8"/>
        <v>0</v>
      </c>
      <c r="Q30" s="291">
        <f t="shared" si="3"/>
        <v>0</v>
      </c>
      <c r="R30" s="294">
        <f>RANK(Q30,Q5:Q42,0)</f>
        <v>10</v>
      </c>
      <c r="S30" s="317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</row>
    <row r="31" spans="1:36" ht="16.5" hidden="1" customHeight="1" thickBot="1" x14ac:dyDescent="0.3">
      <c r="B31" s="307"/>
      <c r="C31" s="297"/>
      <c r="D31" s="289">
        <v>33</v>
      </c>
      <c r="E31" s="289" t="s">
        <v>107</v>
      </c>
      <c r="F31" s="297"/>
      <c r="G31" s="291">
        <f t="shared" si="9"/>
        <v>2.489403314746601</v>
      </c>
      <c r="H31" s="291"/>
      <c r="I31" s="291"/>
      <c r="J31" s="291"/>
      <c r="K31" s="293">
        <f t="shared" si="1"/>
        <v>0</v>
      </c>
      <c r="L31" s="292"/>
      <c r="M31" s="292"/>
      <c r="N31" s="292"/>
      <c r="O31" s="292"/>
      <c r="P31" s="293">
        <f t="shared" si="8"/>
        <v>0</v>
      </c>
      <c r="Q31" s="291">
        <f t="shared" si="3"/>
        <v>0</v>
      </c>
      <c r="R31" s="294">
        <f>RANK(Q31,Q5:Q42,0)</f>
        <v>10</v>
      </c>
      <c r="S31" s="317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</row>
    <row r="32" spans="1:36" ht="15.75" hidden="1" customHeight="1" thickBot="1" x14ac:dyDescent="0.3">
      <c r="B32" s="287"/>
      <c r="C32" s="288"/>
      <c r="D32" s="289">
        <v>33</v>
      </c>
      <c r="E32" s="289" t="s">
        <v>107</v>
      </c>
      <c r="F32" s="290"/>
      <c r="G32" s="291">
        <f t="shared" si="9"/>
        <v>2.489403314746601</v>
      </c>
      <c r="H32" s="291"/>
      <c r="I32" s="291"/>
      <c r="J32" s="291"/>
      <c r="K32" s="293">
        <f t="shared" si="1"/>
        <v>0</v>
      </c>
      <c r="L32" s="292"/>
      <c r="M32" s="292"/>
      <c r="N32" s="292"/>
      <c r="O32" s="292"/>
      <c r="P32" s="293">
        <f t="shared" si="8"/>
        <v>0</v>
      </c>
      <c r="Q32" s="291">
        <f t="shared" si="3"/>
        <v>0</v>
      </c>
      <c r="R32" s="294">
        <f>RANK(Q32,Q5:Q42,0)</f>
        <v>10</v>
      </c>
      <c r="S32" s="317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</row>
    <row r="33" spans="2:36" ht="15.75" hidden="1" customHeight="1" thickBot="1" x14ac:dyDescent="0.3">
      <c r="B33" s="307"/>
      <c r="C33" s="297"/>
      <c r="D33" s="289">
        <v>33</v>
      </c>
      <c r="E33" s="289"/>
      <c r="F33" s="297"/>
      <c r="G33" s="291">
        <f t="shared" si="9"/>
        <v>2.489403314746601</v>
      </c>
      <c r="H33" s="291"/>
      <c r="I33" s="291"/>
      <c r="J33" s="291"/>
      <c r="K33" s="293">
        <f t="shared" si="1"/>
        <v>0</v>
      </c>
      <c r="L33" s="292"/>
      <c r="M33" s="292"/>
      <c r="N33" s="292"/>
      <c r="O33" s="292"/>
      <c r="P33" s="293">
        <f t="shared" si="8"/>
        <v>0</v>
      </c>
      <c r="Q33" s="291">
        <f t="shared" si="3"/>
        <v>0</v>
      </c>
      <c r="R33" s="294">
        <f>RANK(Q33,Q5:Q42,0)</f>
        <v>10</v>
      </c>
      <c r="S33" s="317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</row>
    <row r="34" spans="2:36" ht="15.75" hidden="1" customHeight="1" thickBot="1" x14ac:dyDescent="0.3">
      <c r="B34" s="287"/>
      <c r="C34" s="288"/>
      <c r="D34" s="289">
        <v>33</v>
      </c>
      <c r="E34" s="289"/>
      <c r="F34" s="290"/>
      <c r="G34" s="291">
        <f t="shared" si="9"/>
        <v>2.489403314746601</v>
      </c>
      <c r="H34" s="291"/>
      <c r="I34" s="291"/>
      <c r="J34" s="291"/>
      <c r="K34" s="293">
        <f t="shared" si="1"/>
        <v>0</v>
      </c>
      <c r="L34" s="292"/>
      <c r="M34" s="292"/>
      <c r="N34" s="292"/>
      <c r="O34" s="292"/>
      <c r="P34" s="293">
        <f t="shared" si="8"/>
        <v>0</v>
      </c>
      <c r="Q34" s="291">
        <f t="shared" si="3"/>
        <v>0</v>
      </c>
      <c r="R34" s="294">
        <f>RANK(Q34,Q5:Q42,0)</f>
        <v>10</v>
      </c>
      <c r="S34" s="317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</row>
    <row r="35" spans="2:36" ht="16.5" hidden="1" customHeight="1" thickBot="1" x14ac:dyDescent="0.3">
      <c r="B35" s="287"/>
      <c r="C35" s="288"/>
      <c r="D35" s="289">
        <v>33</v>
      </c>
      <c r="E35" s="289"/>
      <c r="F35" s="290"/>
      <c r="G35" s="291">
        <f t="shared" si="9"/>
        <v>2.489403314746601</v>
      </c>
      <c r="H35" s="291"/>
      <c r="I35" s="291"/>
      <c r="J35" s="291"/>
      <c r="K35" s="293">
        <f t="shared" si="1"/>
        <v>0</v>
      </c>
      <c r="L35" s="292"/>
      <c r="M35" s="292"/>
      <c r="N35" s="292"/>
      <c r="O35" s="292"/>
      <c r="P35" s="293">
        <f t="shared" si="8"/>
        <v>0</v>
      </c>
      <c r="Q35" s="291">
        <f t="shared" si="3"/>
        <v>0</v>
      </c>
      <c r="R35" s="294">
        <f>RANK(Q35,Q5:Q42,0)</f>
        <v>10</v>
      </c>
      <c r="S35" s="317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</row>
    <row r="36" spans="2:36" ht="16.5" hidden="1" customHeight="1" thickBot="1" x14ac:dyDescent="0.3">
      <c r="B36" s="287"/>
      <c r="C36" s="288"/>
      <c r="D36" s="289">
        <v>33</v>
      </c>
      <c r="E36" s="289"/>
      <c r="F36" s="290"/>
      <c r="G36" s="291">
        <f t="shared" si="9"/>
        <v>2.489403314746601</v>
      </c>
      <c r="H36" s="291"/>
      <c r="I36" s="291"/>
      <c r="J36" s="291"/>
      <c r="K36" s="293">
        <f t="shared" si="1"/>
        <v>0</v>
      </c>
      <c r="L36" s="292"/>
      <c r="M36" s="292"/>
      <c r="N36" s="292"/>
      <c r="O36" s="292"/>
      <c r="P36" s="293">
        <f t="shared" si="8"/>
        <v>0</v>
      </c>
      <c r="Q36" s="291">
        <f t="shared" si="3"/>
        <v>0</v>
      </c>
      <c r="R36" s="310">
        <f>RANK(Q36,Q5:Q42,0)</f>
        <v>10</v>
      </c>
      <c r="S36" s="317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</row>
    <row r="37" spans="2:36" ht="16.5" hidden="1" customHeight="1" thickBot="1" x14ac:dyDescent="0.3">
      <c r="B37" s="287"/>
      <c r="C37" s="288"/>
      <c r="D37" s="289">
        <v>30</v>
      </c>
      <c r="E37" s="289"/>
      <c r="F37" s="290"/>
      <c r="G37" s="291">
        <f t="shared" si="9"/>
        <v>2.7705349736639913</v>
      </c>
      <c r="H37" s="291"/>
      <c r="I37" s="291"/>
      <c r="J37" s="291"/>
      <c r="K37" s="293">
        <f t="shared" si="1"/>
        <v>0</v>
      </c>
      <c r="L37" s="298"/>
      <c r="M37" s="298"/>
      <c r="N37" s="298"/>
      <c r="O37" s="298"/>
      <c r="P37" s="293">
        <f t="shared" si="8"/>
        <v>0</v>
      </c>
      <c r="Q37" s="291">
        <f t="shared" si="3"/>
        <v>0</v>
      </c>
      <c r="R37" s="309">
        <f>RANK(Q37,Q5:Q42,0)</f>
        <v>10</v>
      </c>
      <c r="S37" s="317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</row>
    <row r="38" spans="2:36" ht="15.75" hidden="1" customHeight="1" thickBot="1" x14ac:dyDescent="0.3">
      <c r="B38" s="287"/>
      <c r="C38" s="288"/>
      <c r="D38" s="289">
        <v>30</v>
      </c>
      <c r="E38" s="289"/>
      <c r="F38" s="290"/>
      <c r="G38" s="291">
        <f t="shared" si="9"/>
        <v>2.7705349736639913</v>
      </c>
      <c r="H38" s="291"/>
      <c r="I38" s="291"/>
      <c r="J38" s="291"/>
      <c r="K38" s="293">
        <f t="shared" si="1"/>
        <v>0</v>
      </c>
      <c r="L38" s="298"/>
      <c r="M38" s="298"/>
      <c r="N38" s="298"/>
      <c r="O38" s="298"/>
      <c r="P38" s="293">
        <f t="shared" si="8"/>
        <v>0</v>
      </c>
      <c r="Q38" s="291">
        <f t="shared" si="3"/>
        <v>0</v>
      </c>
      <c r="R38" s="294">
        <f>RANK(Q38,Q5:Q42,0)</f>
        <v>10</v>
      </c>
      <c r="S38" s="317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</row>
    <row r="39" spans="2:36" ht="16.5" hidden="1" customHeight="1" thickBot="1" x14ac:dyDescent="0.3">
      <c r="B39" s="287"/>
      <c r="C39" s="288"/>
      <c r="D39" s="289">
        <v>30</v>
      </c>
      <c r="E39" s="289"/>
      <c r="F39" s="290"/>
      <c r="G39" s="291">
        <f t="shared" si="9"/>
        <v>2.7705349736639913</v>
      </c>
      <c r="H39" s="291"/>
      <c r="I39" s="291"/>
      <c r="J39" s="291"/>
      <c r="K39" s="293">
        <f t="shared" si="1"/>
        <v>0</v>
      </c>
      <c r="L39" s="298"/>
      <c r="M39" s="298"/>
      <c r="N39" s="298"/>
      <c r="O39" s="298"/>
      <c r="P39" s="293">
        <f t="shared" si="8"/>
        <v>0</v>
      </c>
      <c r="Q39" s="291">
        <f t="shared" si="3"/>
        <v>0</v>
      </c>
      <c r="R39" s="294">
        <f>RANK(Q39,Q5:Q42,0)</f>
        <v>10</v>
      </c>
      <c r="S39" s="317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</row>
    <row r="40" spans="2:36" ht="16.5" hidden="1" customHeight="1" thickBot="1" x14ac:dyDescent="0.3">
      <c r="B40" s="295"/>
      <c r="C40" s="288"/>
      <c r="D40" s="289">
        <v>30</v>
      </c>
      <c r="E40" s="289"/>
      <c r="F40" s="290"/>
      <c r="G40" s="291">
        <f t="shared" si="9"/>
        <v>2.7705349736639913</v>
      </c>
      <c r="H40" s="291"/>
      <c r="I40" s="291"/>
      <c r="J40" s="291"/>
      <c r="K40" s="293">
        <f t="shared" si="1"/>
        <v>0</v>
      </c>
      <c r="L40" s="298"/>
      <c r="M40" s="298"/>
      <c r="N40" s="298"/>
      <c r="O40" s="298"/>
      <c r="P40" s="293">
        <f t="shared" si="8"/>
        <v>0</v>
      </c>
      <c r="Q40" s="291">
        <f t="shared" si="3"/>
        <v>0</v>
      </c>
      <c r="R40" s="294">
        <f>RANK(Q40,Q5:Q42,0)</f>
        <v>10</v>
      </c>
      <c r="S40" s="317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</row>
    <row r="41" spans="2:36" ht="15.75" hidden="1" customHeight="1" thickBot="1" x14ac:dyDescent="0.3">
      <c r="B41" s="287"/>
      <c r="C41" s="288"/>
      <c r="D41" s="289">
        <v>30</v>
      </c>
      <c r="E41" s="289"/>
      <c r="F41" s="290"/>
      <c r="G41" s="291">
        <f t="shared" si="9"/>
        <v>2.7705349736639913</v>
      </c>
      <c r="H41" s="291"/>
      <c r="I41" s="291"/>
      <c r="J41" s="291"/>
      <c r="K41" s="293">
        <f t="shared" si="1"/>
        <v>0</v>
      </c>
      <c r="L41" s="298"/>
      <c r="M41" s="298"/>
      <c r="N41" s="298"/>
      <c r="O41" s="298"/>
      <c r="P41" s="293">
        <f t="shared" si="8"/>
        <v>0</v>
      </c>
      <c r="Q41" s="291">
        <f t="shared" si="3"/>
        <v>0</v>
      </c>
      <c r="R41" s="294">
        <f>RANK(Q41,Q5:Q42,0)</f>
        <v>10</v>
      </c>
      <c r="S41" s="317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</row>
    <row r="42" spans="2:36" ht="16.5" hidden="1" customHeight="1" thickBot="1" x14ac:dyDescent="0.3">
      <c r="B42" s="299"/>
      <c r="C42" s="300"/>
      <c r="D42" s="301">
        <v>30</v>
      </c>
      <c r="E42" s="301"/>
      <c r="F42" s="302"/>
      <c r="G42" s="305">
        <f t="shared" si="9"/>
        <v>2.7705349736639913</v>
      </c>
      <c r="H42" s="305"/>
      <c r="I42" s="305"/>
      <c r="J42" s="305"/>
      <c r="K42" s="293">
        <f t="shared" si="1"/>
        <v>0</v>
      </c>
      <c r="L42" s="303"/>
      <c r="M42" s="303"/>
      <c r="N42" s="303"/>
      <c r="O42" s="308"/>
      <c r="P42" s="304">
        <f t="shared" si="8"/>
        <v>0</v>
      </c>
      <c r="Q42" s="291">
        <f t="shared" si="3"/>
        <v>0</v>
      </c>
      <c r="R42" s="310">
        <f>RANK(Q42,Q5:Q42,0)</f>
        <v>10</v>
      </c>
      <c r="S42" s="317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</row>
    <row r="43" spans="2:36" ht="16.5" customHeight="1" thickTop="1" thickBot="1" x14ac:dyDescent="0.3">
      <c r="B43" s="320"/>
      <c r="C43" s="321"/>
      <c r="D43" s="321"/>
      <c r="E43" s="321"/>
      <c r="F43" s="321"/>
      <c r="G43" s="322"/>
      <c r="H43" s="322"/>
      <c r="I43" s="322"/>
      <c r="J43" s="322"/>
      <c r="K43" s="322"/>
      <c r="L43" s="313"/>
      <c r="M43" s="323"/>
      <c r="N43" s="323"/>
      <c r="O43" s="313"/>
      <c r="P43" s="313"/>
      <c r="Q43" s="313"/>
      <c r="R43" s="313"/>
      <c r="S43" s="313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</row>
    <row r="44" spans="2:36" ht="15.75" customHeight="1" thickTop="1" thickBot="1" x14ac:dyDescent="0.35">
      <c r="B44" s="510" t="s">
        <v>119</v>
      </c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2"/>
      <c r="S44" s="313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</row>
    <row r="45" spans="2:36" ht="15.75" customHeight="1" thickTop="1" x14ac:dyDescent="0.25"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13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</row>
    <row r="46" spans="2:36" ht="12.75" customHeight="1" x14ac:dyDescent="0.25">
      <c r="B46" s="364"/>
      <c r="C46" s="365"/>
      <c r="D46" s="366"/>
      <c r="E46" s="366"/>
      <c r="F46" s="367"/>
      <c r="G46" s="368"/>
      <c r="H46" s="368"/>
      <c r="I46" s="368"/>
      <c r="J46" s="368"/>
      <c r="K46" s="368"/>
      <c r="L46" s="369"/>
      <c r="M46" s="369"/>
      <c r="N46" s="369"/>
      <c r="O46" s="369"/>
      <c r="P46" s="370"/>
      <c r="Q46" s="371"/>
      <c r="R46" s="372"/>
      <c r="S46" s="313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</row>
    <row r="47" spans="2:36" ht="12.75" customHeight="1" x14ac:dyDescent="0.25">
      <c r="B47" s="364"/>
      <c r="C47" s="365"/>
      <c r="D47" s="366"/>
      <c r="E47" s="366"/>
      <c r="F47" s="367"/>
      <c r="G47" s="368"/>
      <c r="H47" s="368"/>
      <c r="I47" s="368"/>
      <c r="J47" s="368"/>
      <c r="K47" s="368"/>
      <c r="L47" s="369"/>
      <c r="M47" s="369"/>
      <c r="N47" s="369"/>
      <c r="O47" s="369"/>
      <c r="P47" s="370"/>
      <c r="Q47" s="371"/>
      <c r="R47" s="372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</row>
    <row r="48" spans="2:36" ht="12.75" customHeight="1" x14ac:dyDescent="0.25">
      <c r="B48" s="364"/>
      <c r="C48" s="365"/>
      <c r="D48" s="366"/>
      <c r="E48" s="366"/>
      <c r="F48" s="367"/>
      <c r="G48" s="368"/>
      <c r="H48" s="368"/>
      <c r="I48" s="368"/>
      <c r="J48" s="368"/>
      <c r="K48" s="368"/>
      <c r="L48" s="369"/>
      <c r="M48" s="369"/>
      <c r="N48" s="369"/>
      <c r="O48" s="369"/>
      <c r="P48" s="370"/>
      <c r="Q48" s="371"/>
      <c r="R48" s="372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</row>
    <row r="49" spans="2:36" ht="12.75" customHeight="1" x14ac:dyDescent="0.25">
      <c r="B49" s="373"/>
      <c r="C49" s="365"/>
      <c r="D49" s="366"/>
      <c r="E49" s="366"/>
      <c r="F49" s="367"/>
      <c r="G49" s="368"/>
      <c r="H49" s="368"/>
      <c r="I49" s="368"/>
      <c r="J49" s="368"/>
      <c r="K49" s="368"/>
      <c r="L49" s="369"/>
      <c r="M49" s="369"/>
      <c r="N49" s="369"/>
      <c r="O49" s="369"/>
      <c r="P49" s="370"/>
      <c r="Q49" s="371"/>
      <c r="R49" s="372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</row>
    <row r="50" spans="2:36" ht="12.75" customHeight="1" x14ac:dyDescent="0.25">
      <c r="B50" s="314"/>
      <c r="C50" s="314"/>
      <c r="D50" s="314"/>
      <c r="E50" s="314"/>
      <c r="F50" s="314"/>
      <c r="G50" s="325"/>
      <c r="H50" s="325"/>
      <c r="I50" s="325"/>
      <c r="J50" s="325"/>
      <c r="K50" s="325"/>
      <c r="L50" s="314"/>
      <c r="M50" s="326"/>
      <c r="N50" s="326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</row>
    <row r="51" spans="2:36" ht="12.75" customHeight="1" x14ac:dyDescent="0.25">
      <c r="B51" s="314"/>
      <c r="C51" s="314"/>
      <c r="D51" s="314"/>
      <c r="E51" s="314"/>
      <c r="F51" s="314"/>
      <c r="G51" s="325"/>
      <c r="H51" s="325"/>
      <c r="I51" s="325"/>
      <c r="J51" s="325"/>
      <c r="K51" s="325"/>
      <c r="L51" s="314"/>
      <c r="M51" s="326"/>
      <c r="N51" s="326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</row>
    <row r="52" spans="2:36" ht="12.75" customHeight="1" x14ac:dyDescent="0.25">
      <c r="B52" s="314"/>
      <c r="C52" s="314"/>
      <c r="D52" s="314"/>
      <c r="E52" s="314"/>
      <c r="F52" s="314"/>
      <c r="G52" s="325"/>
      <c r="H52" s="325"/>
      <c r="I52" s="325"/>
      <c r="J52" s="325"/>
      <c r="K52" s="325"/>
      <c r="L52" s="314"/>
      <c r="M52" s="326"/>
      <c r="N52" s="326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</row>
    <row r="53" spans="2:36" ht="12.75" customHeight="1" x14ac:dyDescent="0.25">
      <c r="B53" s="314"/>
      <c r="C53" s="314"/>
      <c r="D53" s="314"/>
      <c r="E53" s="314"/>
      <c r="F53" s="314"/>
      <c r="G53" s="325"/>
      <c r="H53" s="325"/>
      <c r="I53" s="325"/>
      <c r="J53" s="325"/>
      <c r="K53" s="325"/>
      <c r="L53" s="314"/>
      <c r="M53" s="326"/>
      <c r="N53" s="326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</row>
    <row r="54" spans="2:36" ht="12.75" customHeight="1" x14ac:dyDescent="0.25">
      <c r="B54" s="314"/>
      <c r="C54" s="314"/>
      <c r="D54" s="314"/>
      <c r="E54" s="314"/>
      <c r="F54" s="314"/>
      <c r="G54" s="325"/>
      <c r="H54" s="325"/>
      <c r="I54" s="325"/>
      <c r="J54" s="325"/>
      <c r="K54" s="325"/>
      <c r="L54" s="314"/>
      <c r="M54" s="326"/>
      <c r="N54" s="326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</row>
    <row r="55" spans="2:36" ht="12.75" customHeight="1" x14ac:dyDescent="0.25">
      <c r="B55" s="314"/>
      <c r="C55" s="314"/>
      <c r="D55" s="314"/>
      <c r="E55" s="314"/>
      <c r="F55" s="314"/>
      <c r="G55" s="325"/>
      <c r="H55" s="325"/>
      <c r="I55" s="325"/>
      <c r="J55" s="325"/>
      <c r="K55" s="325"/>
      <c r="L55" s="314"/>
      <c r="M55" s="326"/>
      <c r="N55" s="326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</row>
    <row r="56" spans="2:36" ht="12.75" customHeight="1" x14ac:dyDescent="0.25">
      <c r="B56" s="314"/>
      <c r="C56" s="314"/>
      <c r="D56" s="314"/>
      <c r="E56" s="314"/>
      <c r="F56" s="314"/>
      <c r="G56" s="325"/>
      <c r="H56" s="325"/>
      <c r="I56" s="325"/>
      <c r="J56" s="325"/>
      <c r="K56" s="325"/>
      <c r="L56" s="314"/>
      <c r="M56" s="326"/>
      <c r="N56" s="326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</row>
    <row r="57" spans="2:36" ht="12.75" customHeight="1" x14ac:dyDescent="0.25">
      <c r="B57" s="314"/>
      <c r="C57" s="314"/>
      <c r="D57" s="314"/>
      <c r="E57" s="314"/>
      <c r="F57" s="314"/>
      <c r="G57" s="325"/>
      <c r="H57" s="325"/>
      <c r="I57" s="325"/>
      <c r="J57" s="325"/>
      <c r="K57" s="325"/>
      <c r="L57" s="314"/>
      <c r="M57" s="326"/>
      <c r="N57" s="326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</row>
    <row r="58" spans="2:36" ht="12.75" customHeight="1" x14ac:dyDescent="0.25">
      <c r="B58" s="314"/>
      <c r="C58" s="314"/>
      <c r="D58" s="314"/>
      <c r="E58" s="314"/>
      <c r="F58" s="314"/>
      <c r="G58" s="325"/>
      <c r="H58" s="325"/>
      <c r="I58" s="325"/>
      <c r="J58" s="325"/>
      <c r="K58" s="325"/>
      <c r="L58" s="314"/>
      <c r="M58" s="326"/>
      <c r="N58" s="326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</row>
    <row r="59" spans="2:36" ht="12.75" customHeight="1" x14ac:dyDescent="0.25">
      <c r="B59" s="314"/>
      <c r="C59" s="314"/>
      <c r="D59" s="314"/>
      <c r="E59" s="314"/>
      <c r="F59" s="314"/>
      <c r="G59" s="325"/>
      <c r="H59" s="325"/>
      <c r="I59" s="325"/>
      <c r="J59" s="325"/>
      <c r="K59" s="325"/>
      <c r="L59" s="314"/>
      <c r="M59" s="326"/>
      <c r="N59" s="326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</row>
    <row r="60" spans="2:36" ht="12.75" customHeight="1" x14ac:dyDescent="0.25">
      <c r="B60" s="314"/>
      <c r="C60" s="314"/>
      <c r="D60" s="314"/>
      <c r="E60" s="314"/>
      <c r="F60" s="314"/>
      <c r="G60" s="325"/>
      <c r="H60" s="325"/>
      <c r="I60" s="325"/>
      <c r="J60" s="325"/>
      <c r="K60" s="325"/>
      <c r="L60" s="314"/>
      <c r="M60" s="326"/>
      <c r="N60" s="326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</row>
    <row r="61" spans="2:36" ht="12.75" customHeight="1" x14ac:dyDescent="0.25">
      <c r="B61" s="314"/>
      <c r="C61" s="314"/>
      <c r="D61" s="314"/>
      <c r="E61" s="314"/>
      <c r="F61" s="314"/>
      <c r="G61" s="325"/>
      <c r="H61" s="325"/>
      <c r="I61" s="325"/>
      <c r="J61" s="325"/>
      <c r="K61" s="325"/>
      <c r="L61" s="314"/>
      <c r="M61" s="326"/>
      <c r="N61" s="326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</row>
    <row r="62" spans="2:36" ht="12.75" customHeight="1" x14ac:dyDescent="0.25">
      <c r="B62" s="314"/>
      <c r="C62" s="314"/>
      <c r="D62" s="314"/>
      <c r="E62" s="314"/>
      <c r="F62" s="314"/>
      <c r="G62" s="325"/>
      <c r="H62" s="325"/>
      <c r="I62" s="325"/>
      <c r="J62" s="325"/>
      <c r="K62" s="325"/>
      <c r="L62" s="314"/>
      <c r="M62" s="326"/>
      <c r="N62" s="326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</row>
    <row r="63" spans="2:36" ht="12.75" customHeight="1" x14ac:dyDescent="0.25">
      <c r="B63" s="314"/>
      <c r="C63" s="314"/>
      <c r="D63" s="314"/>
      <c r="E63" s="314"/>
      <c r="F63" s="314"/>
      <c r="G63" s="325"/>
      <c r="H63" s="325"/>
      <c r="I63" s="325"/>
      <c r="J63" s="325"/>
      <c r="K63" s="325"/>
      <c r="L63" s="314"/>
      <c r="M63" s="326"/>
      <c r="N63" s="326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</row>
    <row r="64" spans="2:36" ht="12.75" customHeight="1" x14ac:dyDescent="0.25">
      <c r="B64" s="314"/>
      <c r="C64" s="314"/>
      <c r="D64" s="314"/>
      <c r="E64" s="314"/>
      <c r="F64" s="314"/>
      <c r="G64" s="325"/>
      <c r="H64" s="325"/>
      <c r="I64" s="325"/>
      <c r="J64" s="325"/>
      <c r="K64" s="325"/>
      <c r="L64" s="314"/>
      <c r="M64" s="326"/>
      <c r="N64" s="326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</row>
    <row r="65" spans="2:36" ht="12.75" customHeight="1" x14ac:dyDescent="0.25">
      <c r="B65" s="314"/>
      <c r="C65" s="314"/>
      <c r="D65" s="314"/>
      <c r="E65" s="314"/>
      <c r="F65" s="314"/>
      <c r="G65" s="325"/>
      <c r="H65" s="325"/>
      <c r="I65" s="325"/>
      <c r="J65" s="325"/>
      <c r="K65" s="325"/>
      <c r="L65" s="314"/>
      <c r="M65" s="326"/>
      <c r="N65" s="326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</row>
    <row r="66" spans="2:36" ht="12.75" customHeight="1" x14ac:dyDescent="0.25">
      <c r="B66" s="314"/>
      <c r="C66" s="314"/>
      <c r="D66" s="314"/>
      <c r="E66" s="314"/>
      <c r="F66" s="314"/>
      <c r="G66" s="325"/>
      <c r="H66" s="325"/>
      <c r="I66" s="325"/>
      <c r="J66" s="325"/>
      <c r="K66" s="325"/>
      <c r="L66" s="314"/>
      <c r="M66" s="326"/>
      <c r="N66" s="326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</row>
    <row r="67" spans="2:36" ht="12.75" customHeight="1" x14ac:dyDescent="0.25">
      <c r="B67" s="314"/>
      <c r="C67" s="314"/>
      <c r="D67" s="314"/>
      <c r="E67" s="314"/>
      <c r="F67" s="314"/>
      <c r="G67" s="325"/>
      <c r="H67" s="325"/>
      <c r="I67" s="325"/>
      <c r="J67" s="325"/>
      <c r="K67" s="325"/>
      <c r="L67" s="314"/>
      <c r="M67" s="326"/>
      <c r="N67" s="326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</row>
    <row r="68" spans="2:36" ht="12.75" customHeight="1" x14ac:dyDescent="0.25">
      <c r="B68" s="314"/>
      <c r="C68" s="314"/>
      <c r="D68" s="314"/>
      <c r="E68" s="314"/>
      <c r="F68" s="314"/>
      <c r="G68" s="325"/>
      <c r="H68" s="325"/>
      <c r="I68" s="325"/>
      <c r="J68" s="325"/>
      <c r="K68" s="325"/>
      <c r="L68" s="314"/>
      <c r="M68" s="326"/>
      <c r="N68" s="326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</row>
    <row r="69" spans="2:36" ht="12.75" customHeight="1" x14ac:dyDescent="0.25">
      <c r="B69" s="314"/>
      <c r="C69" s="314"/>
      <c r="D69" s="314"/>
      <c r="E69" s="314"/>
      <c r="F69" s="314"/>
      <c r="G69" s="325"/>
      <c r="H69" s="325"/>
      <c r="I69" s="325"/>
      <c r="J69" s="325"/>
      <c r="K69" s="325"/>
      <c r="L69" s="314"/>
      <c r="M69" s="326"/>
      <c r="N69" s="326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</row>
    <row r="70" spans="2:36" ht="12.75" customHeight="1" x14ac:dyDescent="0.25">
      <c r="B70" s="314"/>
      <c r="C70" s="314"/>
      <c r="D70" s="314"/>
      <c r="E70" s="314"/>
      <c r="F70" s="314"/>
      <c r="G70" s="325"/>
      <c r="H70" s="325"/>
      <c r="I70" s="325"/>
      <c r="J70" s="325"/>
      <c r="K70" s="325"/>
      <c r="L70" s="314"/>
      <c r="M70" s="326"/>
      <c r="N70" s="326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</row>
    <row r="71" spans="2:36" ht="12.75" customHeight="1" x14ac:dyDescent="0.25">
      <c r="B71" s="314"/>
      <c r="C71" s="314"/>
      <c r="D71" s="314"/>
      <c r="E71" s="314"/>
      <c r="F71" s="314"/>
      <c r="G71" s="325"/>
      <c r="H71" s="325"/>
      <c r="I71" s="325"/>
      <c r="J71" s="325"/>
      <c r="K71" s="325"/>
      <c r="L71" s="314"/>
      <c r="M71" s="326"/>
      <c r="N71" s="326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</row>
    <row r="72" spans="2:36" ht="12.75" customHeight="1" x14ac:dyDescent="0.25">
      <c r="B72" s="314"/>
      <c r="C72" s="314"/>
      <c r="D72" s="314"/>
      <c r="E72" s="314"/>
      <c r="F72" s="314"/>
      <c r="G72" s="325"/>
      <c r="H72" s="325"/>
      <c r="I72" s="325"/>
      <c r="J72" s="325"/>
      <c r="K72" s="325"/>
      <c r="L72" s="314"/>
      <c r="M72" s="326"/>
      <c r="N72" s="326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</row>
    <row r="73" spans="2:36" ht="12.75" customHeight="1" x14ac:dyDescent="0.25">
      <c r="B73" s="314"/>
      <c r="C73" s="314"/>
      <c r="D73" s="314"/>
      <c r="E73" s="314"/>
      <c r="F73" s="314"/>
      <c r="G73" s="325"/>
      <c r="H73" s="325"/>
      <c r="I73" s="325"/>
      <c r="J73" s="325"/>
      <c r="K73" s="325"/>
      <c r="L73" s="314"/>
      <c r="M73" s="326"/>
      <c r="N73" s="326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</row>
    <row r="74" spans="2:36" ht="12.75" customHeight="1" x14ac:dyDescent="0.25">
      <c r="B74" s="314"/>
      <c r="C74" s="314"/>
      <c r="D74" s="314"/>
      <c r="E74" s="314"/>
      <c r="F74" s="314"/>
      <c r="G74" s="325"/>
      <c r="H74" s="325"/>
      <c r="I74" s="325"/>
      <c r="J74" s="325"/>
      <c r="K74" s="325"/>
      <c r="L74" s="314"/>
      <c r="M74" s="326"/>
      <c r="N74" s="326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</row>
    <row r="75" spans="2:36" ht="12.75" customHeight="1" x14ac:dyDescent="0.25">
      <c r="B75" s="314"/>
      <c r="C75" s="314"/>
      <c r="D75" s="314"/>
      <c r="E75" s="314"/>
      <c r="F75" s="314"/>
      <c r="G75" s="325"/>
      <c r="H75" s="325"/>
      <c r="I75" s="325"/>
      <c r="J75" s="325"/>
      <c r="K75" s="325"/>
      <c r="L75" s="314"/>
      <c r="M75" s="326"/>
      <c r="N75" s="326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</row>
    <row r="76" spans="2:36" ht="12.75" customHeight="1" x14ac:dyDescent="0.25">
      <c r="B76" s="314"/>
      <c r="C76" s="314"/>
      <c r="D76" s="314"/>
      <c r="E76" s="314"/>
      <c r="F76" s="314"/>
      <c r="G76" s="325"/>
      <c r="H76" s="325"/>
      <c r="I76" s="325"/>
      <c r="J76" s="325"/>
      <c r="K76" s="325"/>
      <c r="L76" s="314"/>
      <c r="M76" s="326"/>
      <c r="N76" s="326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</row>
    <row r="77" spans="2:36" ht="12.75" customHeight="1" x14ac:dyDescent="0.25">
      <c r="B77" s="314"/>
      <c r="C77" s="314"/>
      <c r="D77" s="314"/>
      <c r="E77" s="314"/>
      <c r="F77" s="314"/>
      <c r="G77" s="325"/>
      <c r="H77" s="325"/>
      <c r="I77" s="325"/>
      <c r="J77" s="325"/>
      <c r="K77" s="325"/>
      <c r="L77" s="314"/>
      <c r="M77" s="326"/>
      <c r="N77" s="326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</row>
    <row r="78" spans="2:36" ht="12.75" customHeight="1" x14ac:dyDescent="0.25">
      <c r="B78" s="314"/>
      <c r="C78" s="314"/>
      <c r="D78" s="314"/>
      <c r="E78" s="314"/>
      <c r="F78" s="314"/>
      <c r="G78" s="325"/>
      <c r="H78" s="325"/>
      <c r="I78" s="325"/>
      <c r="J78" s="325"/>
      <c r="K78" s="325"/>
      <c r="L78" s="314"/>
      <c r="M78" s="326"/>
      <c r="N78" s="326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</row>
    <row r="79" spans="2:36" ht="12.75" customHeight="1" x14ac:dyDescent="0.25">
      <c r="B79" s="314"/>
      <c r="C79" s="314"/>
      <c r="D79" s="314"/>
      <c r="E79" s="314"/>
      <c r="F79" s="314"/>
      <c r="G79" s="325"/>
      <c r="H79" s="325"/>
      <c r="I79" s="325"/>
      <c r="J79" s="325"/>
      <c r="K79" s="325"/>
      <c r="L79" s="314"/>
      <c r="M79" s="326"/>
      <c r="N79" s="326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</row>
    <row r="80" spans="2:36" ht="12.75" customHeight="1" x14ac:dyDescent="0.25">
      <c r="B80" s="314"/>
      <c r="C80" s="314"/>
      <c r="D80" s="314"/>
      <c r="E80" s="314"/>
      <c r="F80" s="314"/>
      <c r="G80" s="325"/>
      <c r="H80" s="325"/>
      <c r="I80" s="325"/>
      <c r="J80" s="325"/>
      <c r="K80" s="325"/>
      <c r="L80" s="314"/>
      <c r="M80" s="326"/>
      <c r="N80" s="326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4"/>
    </row>
    <row r="81" spans="2:36" ht="12.75" customHeight="1" x14ac:dyDescent="0.25">
      <c r="B81" s="314"/>
      <c r="C81" s="314"/>
      <c r="D81" s="314"/>
      <c r="E81" s="314"/>
      <c r="F81" s="314"/>
      <c r="G81" s="325"/>
      <c r="H81" s="325"/>
      <c r="I81" s="325"/>
      <c r="J81" s="325"/>
      <c r="K81" s="325"/>
      <c r="L81" s="314"/>
      <c r="M81" s="326"/>
      <c r="N81" s="326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</row>
    <row r="82" spans="2:36" ht="12.75" customHeight="1" x14ac:dyDescent="0.25">
      <c r="B82" s="314"/>
      <c r="C82" s="314"/>
      <c r="D82" s="314"/>
      <c r="E82" s="314"/>
      <c r="F82" s="314"/>
      <c r="G82" s="325"/>
      <c r="H82" s="325"/>
      <c r="I82" s="325"/>
      <c r="J82" s="325"/>
      <c r="K82" s="325"/>
      <c r="L82" s="314"/>
      <c r="M82" s="326"/>
      <c r="N82" s="326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4"/>
    </row>
    <row r="83" spans="2:36" ht="12.75" customHeight="1" x14ac:dyDescent="0.25">
      <c r="B83" s="314"/>
      <c r="C83" s="314"/>
      <c r="D83" s="314"/>
      <c r="E83" s="314"/>
      <c r="F83" s="314"/>
      <c r="G83" s="325"/>
      <c r="H83" s="325"/>
      <c r="I83" s="325"/>
      <c r="J83" s="325"/>
      <c r="K83" s="325"/>
      <c r="L83" s="314"/>
      <c r="M83" s="326"/>
      <c r="N83" s="326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</row>
    <row r="84" spans="2:36" ht="12.75" customHeight="1" x14ac:dyDescent="0.25">
      <c r="B84" s="314"/>
      <c r="C84" s="314"/>
      <c r="D84" s="314"/>
      <c r="E84" s="314"/>
      <c r="F84" s="314"/>
      <c r="G84" s="325"/>
      <c r="H84" s="325"/>
      <c r="I84" s="325"/>
      <c r="J84" s="325"/>
      <c r="K84" s="325"/>
      <c r="L84" s="314"/>
      <c r="M84" s="326"/>
      <c r="N84" s="326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  <c r="AH84" s="314"/>
      <c r="AI84" s="314"/>
      <c r="AJ84" s="314"/>
    </row>
    <row r="85" spans="2:36" ht="12.75" customHeight="1" x14ac:dyDescent="0.25">
      <c r="B85" s="314"/>
      <c r="C85" s="314"/>
      <c r="D85" s="314"/>
      <c r="E85" s="314"/>
      <c r="F85" s="314"/>
      <c r="G85" s="325"/>
      <c r="H85" s="325"/>
      <c r="I85" s="325"/>
      <c r="J85" s="325"/>
      <c r="K85" s="325"/>
      <c r="L85" s="314"/>
      <c r="M85" s="326"/>
      <c r="N85" s="326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314"/>
    </row>
    <row r="86" spans="2:36" ht="12.75" customHeight="1" x14ac:dyDescent="0.25">
      <c r="B86" s="314"/>
      <c r="C86" s="314"/>
      <c r="D86" s="314"/>
      <c r="E86" s="314"/>
      <c r="F86" s="314"/>
      <c r="G86" s="325"/>
      <c r="H86" s="325"/>
      <c r="I86" s="325"/>
      <c r="J86" s="325"/>
      <c r="K86" s="325"/>
      <c r="L86" s="314"/>
      <c r="M86" s="326"/>
      <c r="N86" s="326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  <c r="AH86" s="314"/>
      <c r="AI86" s="314"/>
      <c r="AJ86" s="314"/>
    </row>
    <row r="87" spans="2:36" ht="12.75" customHeight="1" x14ac:dyDescent="0.25">
      <c r="B87" s="314"/>
      <c r="C87" s="314"/>
      <c r="D87" s="314"/>
      <c r="E87" s="314"/>
      <c r="F87" s="314"/>
      <c r="G87" s="325"/>
      <c r="H87" s="325"/>
      <c r="I87" s="325"/>
      <c r="J87" s="325"/>
      <c r="K87" s="325"/>
      <c r="L87" s="314"/>
      <c r="M87" s="326"/>
      <c r="N87" s="326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4"/>
    </row>
    <row r="88" spans="2:36" ht="12.75" customHeight="1" x14ac:dyDescent="0.25">
      <c r="B88" s="314"/>
      <c r="C88" s="314"/>
      <c r="D88" s="314"/>
      <c r="E88" s="314"/>
      <c r="F88" s="314"/>
      <c r="G88" s="325"/>
      <c r="H88" s="325"/>
      <c r="I88" s="325"/>
      <c r="J88" s="325"/>
      <c r="K88" s="325"/>
      <c r="L88" s="314"/>
      <c r="M88" s="326"/>
      <c r="N88" s="326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314"/>
    </row>
    <row r="89" spans="2:36" ht="12.75" customHeight="1" x14ac:dyDescent="0.25">
      <c r="B89" s="314"/>
      <c r="C89" s="314"/>
      <c r="D89" s="314"/>
      <c r="E89" s="314"/>
      <c r="F89" s="314"/>
      <c r="G89" s="325"/>
      <c r="H89" s="325"/>
      <c r="I89" s="325"/>
      <c r="J89" s="325"/>
      <c r="K89" s="325"/>
      <c r="L89" s="314"/>
      <c r="M89" s="326"/>
      <c r="N89" s="326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</row>
    <row r="90" spans="2:36" ht="12.75" customHeight="1" x14ac:dyDescent="0.25">
      <c r="B90" s="314"/>
      <c r="C90" s="314"/>
      <c r="D90" s="314"/>
      <c r="E90" s="314"/>
      <c r="F90" s="314"/>
      <c r="G90" s="325"/>
      <c r="H90" s="325"/>
      <c r="I90" s="325"/>
      <c r="J90" s="325"/>
      <c r="K90" s="325"/>
      <c r="L90" s="314"/>
      <c r="M90" s="326"/>
      <c r="N90" s="326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314"/>
    </row>
    <row r="91" spans="2:36" ht="12.75" customHeight="1" x14ac:dyDescent="0.25">
      <c r="B91" s="314"/>
      <c r="C91" s="314"/>
      <c r="D91" s="314"/>
      <c r="E91" s="314"/>
      <c r="F91" s="314"/>
      <c r="G91" s="325"/>
      <c r="H91" s="325"/>
      <c r="I91" s="325"/>
      <c r="J91" s="325"/>
      <c r="K91" s="325"/>
      <c r="L91" s="314"/>
      <c r="M91" s="326"/>
      <c r="N91" s="326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314"/>
      <c r="AH91" s="314"/>
      <c r="AI91" s="314"/>
      <c r="AJ91" s="314"/>
    </row>
    <row r="92" spans="2:36" ht="12.75" customHeight="1" x14ac:dyDescent="0.25">
      <c r="B92" s="314"/>
      <c r="C92" s="314"/>
      <c r="D92" s="314"/>
      <c r="E92" s="314"/>
      <c r="F92" s="314"/>
      <c r="G92" s="325"/>
      <c r="H92" s="325"/>
      <c r="I92" s="325"/>
      <c r="J92" s="325"/>
      <c r="K92" s="325"/>
      <c r="L92" s="314"/>
      <c r="M92" s="326"/>
      <c r="N92" s="326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</row>
    <row r="93" spans="2:36" ht="12.75" customHeight="1" x14ac:dyDescent="0.25">
      <c r="B93" s="314"/>
      <c r="C93" s="314"/>
      <c r="D93" s="314"/>
      <c r="E93" s="314"/>
      <c r="F93" s="314"/>
      <c r="G93" s="325"/>
      <c r="H93" s="325"/>
      <c r="I93" s="325"/>
      <c r="J93" s="325"/>
      <c r="K93" s="325"/>
      <c r="L93" s="314"/>
      <c r="M93" s="326"/>
      <c r="N93" s="326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  <c r="AH93" s="314"/>
      <c r="AI93" s="314"/>
      <c r="AJ93" s="314"/>
    </row>
    <row r="94" spans="2:36" ht="12.75" customHeight="1" x14ac:dyDescent="0.25">
      <c r="B94" s="314"/>
      <c r="C94" s="314"/>
      <c r="D94" s="314"/>
      <c r="E94" s="314"/>
      <c r="F94" s="314"/>
      <c r="G94" s="325"/>
      <c r="H94" s="325"/>
      <c r="I94" s="325"/>
      <c r="J94" s="325"/>
      <c r="K94" s="325"/>
      <c r="L94" s="314"/>
      <c r="M94" s="326"/>
      <c r="N94" s="326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  <c r="AH94" s="314"/>
      <c r="AI94" s="314"/>
      <c r="AJ94" s="314"/>
    </row>
    <row r="95" spans="2:36" ht="12.75" customHeight="1" x14ac:dyDescent="0.25">
      <c r="B95" s="314"/>
      <c r="C95" s="314"/>
      <c r="D95" s="314"/>
      <c r="E95" s="314"/>
      <c r="F95" s="314"/>
      <c r="G95" s="325"/>
      <c r="H95" s="325"/>
      <c r="I95" s="325"/>
      <c r="J95" s="325"/>
      <c r="K95" s="325"/>
      <c r="L95" s="314"/>
      <c r="M95" s="326"/>
      <c r="N95" s="326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</row>
    <row r="96" spans="2:36" ht="12.75" customHeight="1" x14ac:dyDescent="0.25">
      <c r="B96" s="314"/>
      <c r="C96" s="314"/>
      <c r="D96" s="314"/>
      <c r="E96" s="314"/>
      <c r="F96" s="314"/>
      <c r="G96" s="325"/>
      <c r="H96" s="325"/>
      <c r="I96" s="325"/>
      <c r="J96" s="325"/>
      <c r="K96" s="325"/>
      <c r="L96" s="314"/>
      <c r="M96" s="326"/>
      <c r="N96" s="326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  <c r="AE96" s="314"/>
      <c r="AF96" s="314"/>
      <c r="AG96" s="314"/>
      <c r="AH96" s="314"/>
      <c r="AI96" s="314"/>
      <c r="AJ96" s="314"/>
    </row>
    <row r="97" spans="2:36" ht="12.75" customHeight="1" x14ac:dyDescent="0.25">
      <c r="B97" s="314"/>
      <c r="C97" s="314"/>
      <c r="D97" s="314"/>
      <c r="E97" s="314"/>
      <c r="F97" s="314"/>
      <c r="G97" s="325"/>
      <c r="H97" s="325"/>
      <c r="I97" s="325"/>
      <c r="J97" s="325"/>
      <c r="K97" s="325"/>
      <c r="L97" s="314"/>
      <c r="M97" s="326"/>
      <c r="N97" s="326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4"/>
    </row>
    <row r="98" spans="2:36" ht="12.75" customHeight="1" x14ac:dyDescent="0.25">
      <c r="B98" s="314"/>
      <c r="C98" s="314"/>
      <c r="D98" s="314"/>
      <c r="E98" s="314"/>
      <c r="F98" s="314"/>
      <c r="G98" s="325"/>
      <c r="H98" s="325"/>
      <c r="I98" s="325"/>
      <c r="J98" s="325"/>
      <c r="K98" s="325"/>
      <c r="L98" s="314"/>
      <c r="M98" s="326"/>
      <c r="N98" s="326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</row>
    <row r="99" spans="2:36" ht="12.75" customHeight="1" x14ac:dyDescent="0.25">
      <c r="B99" s="314"/>
      <c r="C99" s="314"/>
      <c r="D99" s="314"/>
      <c r="E99" s="314"/>
      <c r="F99" s="314"/>
      <c r="G99" s="325"/>
      <c r="H99" s="325"/>
      <c r="I99" s="325"/>
      <c r="J99" s="325"/>
      <c r="K99" s="325"/>
      <c r="L99" s="314"/>
      <c r="M99" s="326"/>
      <c r="N99" s="326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  <c r="AH99" s="314"/>
      <c r="AI99" s="314"/>
      <c r="AJ99" s="314"/>
    </row>
    <row r="100" spans="2:36" ht="12.75" customHeight="1" x14ac:dyDescent="0.25">
      <c r="B100" s="314"/>
      <c r="C100" s="314"/>
      <c r="D100" s="314"/>
      <c r="E100" s="314"/>
      <c r="F100" s="314"/>
      <c r="G100" s="325"/>
      <c r="H100" s="325"/>
      <c r="I100" s="325"/>
      <c r="J100" s="325"/>
      <c r="K100" s="325"/>
      <c r="L100" s="314"/>
      <c r="M100" s="326"/>
      <c r="N100" s="326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4"/>
    </row>
    <row r="101" spans="2:36" ht="12.75" customHeight="1" x14ac:dyDescent="0.25">
      <c r="B101" s="314"/>
      <c r="C101" s="314"/>
      <c r="D101" s="314"/>
      <c r="E101" s="314"/>
      <c r="F101" s="314"/>
      <c r="G101" s="325"/>
      <c r="H101" s="325"/>
      <c r="I101" s="325"/>
      <c r="J101" s="325"/>
      <c r="K101" s="325"/>
      <c r="L101" s="314"/>
      <c r="M101" s="326"/>
      <c r="N101" s="326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</row>
    <row r="102" spans="2:36" ht="12.75" customHeight="1" x14ac:dyDescent="0.25">
      <c r="B102" s="314"/>
      <c r="C102" s="314"/>
      <c r="D102" s="314"/>
      <c r="E102" s="314"/>
      <c r="F102" s="314"/>
      <c r="G102" s="325"/>
      <c r="H102" s="325"/>
      <c r="I102" s="325"/>
      <c r="J102" s="325"/>
      <c r="K102" s="325"/>
      <c r="L102" s="314"/>
      <c r="M102" s="326"/>
      <c r="N102" s="326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4"/>
    </row>
    <row r="103" spans="2:36" ht="12.75" customHeight="1" x14ac:dyDescent="0.25">
      <c r="B103" s="314"/>
      <c r="C103" s="314"/>
      <c r="D103" s="314"/>
      <c r="E103" s="314"/>
      <c r="F103" s="314"/>
      <c r="G103" s="325"/>
      <c r="H103" s="325"/>
      <c r="I103" s="325"/>
      <c r="J103" s="325"/>
      <c r="K103" s="325"/>
      <c r="L103" s="314"/>
      <c r="M103" s="326"/>
      <c r="N103" s="326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</row>
    <row r="104" spans="2:36" ht="12.75" customHeight="1" x14ac:dyDescent="0.25">
      <c r="B104" s="314"/>
      <c r="C104" s="314"/>
      <c r="D104" s="314"/>
      <c r="E104" s="314"/>
      <c r="F104" s="314"/>
      <c r="G104" s="325"/>
      <c r="H104" s="325"/>
      <c r="I104" s="325"/>
      <c r="J104" s="325"/>
      <c r="K104" s="325"/>
      <c r="L104" s="314"/>
      <c r="M104" s="326"/>
      <c r="N104" s="326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</row>
    <row r="105" spans="2:36" ht="12.75" customHeight="1" x14ac:dyDescent="0.25">
      <c r="B105" s="314"/>
      <c r="C105" s="314"/>
      <c r="D105" s="314"/>
      <c r="E105" s="314"/>
      <c r="F105" s="314"/>
      <c r="G105" s="325"/>
      <c r="H105" s="325"/>
      <c r="I105" s="325"/>
      <c r="J105" s="325"/>
      <c r="K105" s="325"/>
      <c r="L105" s="314"/>
      <c r="M105" s="326"/>
      <c r="N105" s="326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</row>
    <row r="106" spans="2:36" ht="12.75" customHeight="1" x14ac:dyDescent="0.25">
      <c r="B106" s="314"/>
      <c r="C106" s="314"/>
      <c r="D106" s="314"/>
      <c r="E106" s="314"/>
      <c r="F106" s="314"/>
      <c r="G106" s="325"/>
      <c r="H106" s="325"/>
      <c r="I106" s="325"/>
      <c r="J106" s="325"/>
      <c r="K106" s="325"/>
      <c r="L106" s="314"/>
      <c r="M106" s="326"/>
      <c r="N106" s="326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</row>
    <row r="107" spans="2:36" ht="12.75" customHeight="1" x14ac:dyDescent="0.25">
      <c r="B107" s="314"/>
      <c r="C107" s="314"/>
      <c r="D107" s="314"/>
      <c r="E107" s="314"/>
      <c r="F107" s="314"/>
      <c r="G107" s="325"/>
      <c r="H107" s="325"/>
      <c r="I107" s="325"/>
      <c r="J107" s="325"/>
      <c r="K107" s="325"/>
      <c r="L107" s="314"/>
      <c r="M107" s="326"/>
      <c r="N107" s="326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</row>
    <row r="108" spans="2:36" ht="12.75" customHeight="1" x14ac:dyDescent="0.25">
      <c r="B108" s="314"/>
      <c r="C108" s="314"/>
      <c r="D108" s="314"/>
      <c r="E108" s="314"/>
      <c r="F108" s="314"/>
      <c r="G108" s="325"/>
      <c r="H108" s="325"/>
      <c r="I108" s="325"/>
      <c r="J108" s="325"/>
      <c r="K108" s="325"/>
      <c r="L108" s="314"/>
      <c r="M108" s="326"/>
      <c r="N108" s="326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4"/>
    </row>
    <row r="109" spans="2:36" ht="12.75" customHeight="1" x14ac:dyDescent="0.25">
      <c r="B109" s="314"/>
      <c r="C109" s="314"/>
      <c r="D109" s="314"/>
      <c r="E109" s="314"/>
      <c r="F109" s="314"/>
      <c r="G109" s="325"/>
      <c r="H109" s="325"/>
      <c r="I109" s="325"/>
      <c r="J109" s="325"/>
      <c r="K109" s="325"/>
      <c r="L109" s="314"/>
      <c r="M109" s="326"/>
      <c r="N109" s="326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4"/>
    </row>
    <row r="110" spans="2:36" ht="12.75" customHeight="1" x14ac:dyDescent="0.25">
      <c r="B110" s="314"/>
      <c r="C110" s="314"/>
      <c r="D110" s="314"/>
      <c r="E110" s="314"/>
      <c r="F110" s="314"/>
      <c r="G110" s="325"/>
      <c r="H110" s="325"/>
      <c r="I110" s="325"/>
      <c r="J110" s="325"/>
      <c r="K110" s="325"/>
      <c r="L110" s="314"/>
      <c r="M110" s="326"/>
      <c r="N110" s="326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</row>
    <row r="111" spans="2:36" ht="12.75" customHeight="1" x14ac:dyDescent="0.25">
      <c r="B111" s="314"/>
      <c r="C111" s="314"/>
      <c r="D111" s="314"/>
      <c r="E111" s="314"/>
      <c r="F111" s="314"/>
      <c r="G111" s="325"/>
      <c r="H111" s="325"/>
      <c r="I111" s="325"/>
      <c r="J111" s="325"/>
      <c r="K111" s="325"/>
      <c r="L111" s="314"/>
      <c r="M111" s="326"/>
      <c r="N111" s="326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</row>
    <row r="112" spans="2:36" ht="12.75" customHeight="1" x14ac:dyDescent="0.25">
      <c r="B112" s="314"/>
      <c r="C112" s="314"/>
      <c r="D112" s="314"/>
      <c r="E112" s="314"/>
      <c r="F112" s="314"/>
      <c r="G112" s="325"/>
      <c r="H112" s="325"/>
      <c r="I112" s="325"/>
      <c r="J112" s="325"/>
      <c r="K112" s="325"/>
      <c r="L112" s="314"/>
      <c r="M112" s="326"/>
      <c r="N112" s="326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4"/>
    </row>
    <row r="113" spans="2:36" ht="12.75" customHeight="1" x14ac:dyDescent="0.25">
      <c r="B113" s="314"/>
      <c r="C113" s="314"/>
      <c r="D113" s="314"/>
      <c r="E113" s="314"/>
      <c r="F113" s="314"/>
      <c r="G113" s="325"/>
      <c r="H113" s="325"/>
      <c r="I113" s="325"/>
      <c r="J113" s="325"/>
      <c r="K113" s="325"/>
      <c r="L113" s="314"/>
      <c r="M113" s="326"/>
      <c r="N113" s="326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4"/>
    </row>
    <row r="114" spans="2:36" ht="12.75" customHeight="1" x14ac:dyDescent="0.25">
      <c r="B114" s="314"/>
      <c r="C114" s="314"/>
      <c r="D114" s="314"/>
      <c r="E114" s="314"/>
      <c r="F114" s="314"/>
      <c r="G114" s="325"/>
      <c r="H114" s="325"/>
      <c r="I114" s="325"/>
      <c r="J114" s="325"/>
      <c r="K114" s="325"/>
      <c r="L114" s="314"/>
      <c r="M114" s="326"/>
      <c r="N114" s="326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4"/>
    </row>
    <row r="115" spans="2:36" ht="12.75" customHeight="1" x14ac:dyDescent="0.25">
      <c r="B115" s="314"/>
      <c r="C115" s="314"/>
      <c r="D115" s="314"/>
      <c r="E115" s="314"/>
      <c r="F115" s="314"/>
      <c r="G115" s="325"/>
      <c r="H115" s="325"/>
      <c r="I115" s="325"/>
      <c r="J115" s="325"/>
      <c r="K115" s="325"/>
      <c r="L115" s="314"/>
      <c r="M115" s="326"/>
      <c r="N115" s="326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</row>
    <row r="116" spans="2:36" ht="12.75" customHeight="1" x14ac:dyDescent="0.25">
      <c r="B116" s="314"/>
      <c r="C116" s="314"/>
      <c r="D116" s="314"/>
      <c r="E116" s="314"/>
      <c r="F116" s="314"/>
      <c r="G116" s="325"/>
      <c r="H116" s="325"/>
      <c r="I116" s="325"/>
      <c r="J116" s="325"/>
      <c r="K116" s="325"/>
      <c r="L116" s="314"/>
      <c r="M116" s="326"/>
      <c r="N116" s="326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4"/>
    </row>
    <row r="117" spans="2:36" ht="12.75" customHeight="1" x14ac:dyDescent="0.25">
      <c r="B117" s="314"/>
      <c r="C117" s="314"/>
      <c r="D117" s="314"/>
      <c r="E117" s="314"/>
      <c r="F117" s="314"/>
      <c r="G117" s="325"/>
      <c r="H117" s="325"/>
      <c r="I117" s="325"/>
      <c r="J117" s="325"/>
      <c r="K117" s="325"/>
      <c r="L117" s="314"/>
      <c r="M117" s="326"/>
      <c r="N117" s="326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  <c r="AG117" s="314"/>
      <c r="AH117" s="314"/>
      <c r="AI117" s="314"/>
      <c r="AJ117" s="314"/>
    </row>
    <row r="118" spans="2:36" ht="12.75" customHeight="1" x14ac:dyDescent="0.25">
      <c r="B118" s="314"/>
      <c r="C118" s="314"/>
      <c r="D118" s="314"/>
      <c r="E118" s="314"/>
      <c r="F118" s="314"/>
      <c r="G118" s="325"/>
      <c r="H118" s="325"/>
      <c r="I118" s="325"/>
      <c r="J118" s="325"/>
      <c r="K118" s="325"/>
      <c r="L118" s="314"/>
      <c r="M118" s="326"/>
      <c r="N118" s="326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4"/>
    </row>
    <row r="119" spans="2:36" ht="12.75" customHeight="1" x14ac:dyDescent="0.25">
      <c r="B119" s="314"/>
      <c r="C119" s="314"/>
      <c r="D119" s="314"/>
      <c r="E119" s="314"/>
      <c r="F119" s="314"/>
      <c r="G119" s="325"/>
      <c r="H119" s="325"/>
      <c r="I119" s="325"/>
      <c r="J119" s="325"/>
      <c r="K119" s="325"/>
      <c r="L119" s="314"/>
      <c r="M119" s="326"/>
      <c r="N119" s="326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</row>
    <row r="120" spans="2:36" ht="12.75" customHeight="1" x14ac:dyDescent="0.25">
      <c r="B120" s="314"/>
      <c r="C120" s="314"/>
      <c r="D120" s="314"/>
      <c r="E120" s="314"/>
      <c r="F120" s="314"/>
      <c r="G120" s="325"/>
      <c r="H120" s="325"/>
      <c r="I120" s="325"/>
      <c r="J120" s="325"/>
      <c r="K120" s="325"/>
      <c r="L120" s="314"/>
      <c r="M120" s="326"/>
      <c r="N120" s="326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</row>
    <row r="121" spans="2:36" ht="12.75" customHeight="1" x14ac:dyDescent="0.25">
      <c r="B121" s="314"/>
      <c r="C121" s="314"/>
      <c r="D121" s="314"/>
      <c r="E121" s="314"/>
      <c r="F121" s="314"/>
      <c r="G121" s="325"/>
      <c r="H121" s="325"/>
      <c r="I121" s="325"/>
      <c r="J121" s="325"/>
      <c r="K121" s="325"/>
      <c r="L121" s="314"/>
      <c r="M121" s="326"/>
      <c r="N121" s="326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</row>
    <row r="122" spans="2:36" ht="12.75" customHeight="1" x14ac:dyDescent="0.25">
      <c r="B122" s="314"/>
      <c r="C122" s="314"/>
      <c r="D122" s="314"/>
      <c r="E122" s="314"/>
      <c r="F122" s="314"/>
      <c r="G122" s="325"/>
      <c r="H122" s="325"/>
      <c r="I122" s="325"/>
      <c r="J122" s="325"/>
      <c r="K122" s="325"/>
      <c r="L122" s="314"/>
      <c r="M122" s="326"/>
      <c r="N122" s="326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</row>
    <row r="123" spans="2:36" ht="12.75" customHeight="1" x14ac:dyDescent="0.25">
      <c r="B123" s="314"/>
      <c r="C123" s="314"/>
      <c r="D123" s="314"/>
      <c r="E123" s="314"/>
      <c r="F123" s="314"/>
      <c r="G123" s="325"/>
      <c r="H123" s="325"/>
      <c r="I123" s="325"/>
      <c r="J123" s="325"/>
      <c r="K123" s="325"/>
      <c r="L123" s="314"/>
      <c r="M123" s="326"/>
      <c r="N123" s="326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</row>
    <row r="124" spans="2:36" ht="12.75" customHeight="1" x14ac:dyDescent="0.25">
      <c r="B124" s="314"/>
      <c r="C124" s="314"/>
      <c r="D124" s="314"/>
      <c r="E124" s="314"/>
      <c r="F124" s="314"/>
      <c r="G124" s="325"/>
      <c r="H124" s="325"/>
      <c r="I124" s="325"/>
      <c r="J124" s="325"/>
      <c r="K124" s="325"/>
      <c r="L124" s="314"/>
      <c r="M124" s="326"/>
      <c r="N124" s="326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14"/>
    </row>
    <row r="125" spans="2:36" ht="12.75" customHeight="1" x14ac:dyDescent="0.25">
      <c r="B125" s="314"/>
      <c r="C125" s="314"/>
      <c r="D125" s="314"/>
      <c r="E125" s="314"/>
      <c r="F125" s="314"/>
      <c r="G125" s="325"/>
      <c r="H125" s="325"/>
      <c r="I125" s="325"/>
      <c r="J125" s="325"/>
      <c r="K125" s="325"/>
      <c r="L125" s="314"/>
      <c r="M125" s="326"/>
      <c r="N125" s="326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4"/>
      <c r="AD125" s="314"/>
      <c r="AE125" s="314"/>
      <c r="AF125" s="314"/>
      <c r="AG125" s="314"/>
      <c r="AH125" s="314"/>
      <c r="AI125" s="314"/>
      <c r="AJ125" s="314"/>
    </row>
    <row r="126" spans="2:36" ht="12.75" customHeight="1" x14ac:dyDescent="0.25">
      <c r="B126" s="314"/>
      <c r="C126" s="314"/>
      <c r="D126" s="314"/>
      <c r="E126" s="314"/>
      <c r="F126" s="314"/>
      <c r="G126" s="325"/>
      <c r="H126" s="325"/>
      <c r="I126" s="325"/>
      <c r="J126" s="325"/>
      <c r="K126" s="325"/>
      <c r="L126" s="314"/>
      <c r="M126" s="326"/>
      <c r="N126" s="326"/>
      <c r="O126" s="314"/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  <c r="AE126" s="314"/>
      <c r="AF126" s="314"/>
      <c r="AG126" s="314"/>
      <c r="AH126" s="314"/>
      <c r="AI126" s="314"/>
      <c r="AJ126" s="314"/>
    </row>
    <row r="127" spans="2:36" ht="12.75" customHeight="1" x14ac:dyDescent="0.25">
      <c r="B127" s="314"/>
      <c r="C127" s="314"/>
      <c r="D127" s="314"/>
      <c r="E127" s="314"/>
      <c r="F127" s="314"/>
      <c r="G127" s="325"/>
      <c r="H127" s="325"/>
      <c r="I127" s="325"/>
      <c r="J127" s="325"/>
      <c r="K127" s="325"/>
      <c r="L127" s="314"/>
      <c r="M127" s="326"/>
      <c r="N127" s="326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  <c r="AE127" s="314"/>
      <c r="AF127" s="314"/>
      <c r="AG127" s="314"/>
      <c r="AH127" s="314"/>
      <c r="AI127" s="314"/>
      <c r="AJ127" s="314"/>
    </row>
    <row r="128" spans="2:36" ht="12.75" customHeight="1" x14ac:dyDescent="0.25">
      <c r="B128" s="314"/>
      <c r="C128" s="314"/>
      <c r="D128" s="314"/>
      <c r="E128" s="314"/>
      <c r="F128" s="314"/>
      <c r="G128" s="325"/>
      <c r="H128" s="325"/>
      <c r="I128" s="325"/>
      <c r="J128" s="325"/>
      <c r="K128" s="325"/>
      <c r="L128" s="314"/>
      <c r="M128" s="326"/>
      <c r="N128" s="326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  <c r="AE128" s="314"/>
      <c r="AF128" s="314"/>
      <c r="AG128" s="314"/>
      <c r="AH128" s="314"/>
      <c r="AI128" s="314"/>
      <c r="AJ128" s="314"/>
    </row>
    <row r="129" spans="2:36" ht="12.75" customHeight="1" x14ac:dyDescent="0.25">
      <c r="B129" s="314"/>
      <c r="C129" s="314"/>
      <c r="D129" s="314"/>
      <c r="E129" s="314"/>
      <c r="F129" s="314"/>
      <c r="G129" s="325"/>
      <c r="H129" s="325"/>
      <c r="I129" s="325"/>
      <c r="J129" s="325"/>
      <c r="K129" s="325"/>
      <c r="L129" s="314"/>
      <c r="M129" s="326"/>
      <c r="N129" s="326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  <c r="AE129" s="314"/>
      <c r="AF129" s="314"/>
      <c r="AG129" s="314"/>
      <c r="AH129" s="314"/>
      <c r="AI129" s="314"/>
      <c r="AJ129" s="314"/>
    </row>
    <row r="130" spans="2:36" ht="12.75" customHeight="1" x14ac:dyDescent="0.25">
      <c r="B130" s="314"/>
      <c r="C130" s="314"/>
      <c r="D130" s="314"/>
      <c r="E130" s="314"/>
      <c r="F130" s="314"/>
      <c r="G130" s="325"/>
      <c r="H130" s="325"/>
      <c r="I130" s="325"/>
      <c r="J130" s="325"/>
      <c r="K130" s="325"/>
      <c r="L130" s="314"/>
      <c r="M130" s="326"/>
      <c r="N130" s="326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  <c r="AE130" s="314"/>
      <c r="AF130" s="314"/>
      <c r="AG130" s="314"/>
      <c r="AH130" s="314"/>
      <c r="AI130" s="314"/>
      <c r="AJ130" s="314"/>
    </row>
    <row r="131" spans="2:36" ht="12.75" customHeight="1" x14ac:dyDescent="0.25">
      <c r="B131" s="314"/>
      <c r="C131" s="314"/>
      <c r="D131" s="314"/>
      <c r="E131" s="314"/>
      <c r="F131" s="314"/>
      <c r="G131" s="325"/>
      <c r="H131" s="325"/>
      <c r="I131" s="325"/>
      <c r="J131" s="325"/>
      <c r="K131" s="325"/>
      <c r="L131" s="314"/>
      <c r="M131" s="326"/>
      <c r="N131" s="326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4"/>
    </row>
    <row r="132" spans="2:36" ht="12.75" customHeight="1" x14ac:dyDescent="0.25">
      <c r="B132" s="314"/>
      <c r="C132" s="314"/>
      <c r="D132" s="314"/>
      <c r="E132" s="314"/>
      <c r="F132" s="314"/>
      <c r="G132" s="325"/>
      <c r="H132" s="325"/>
      <c r="I132" s="325"/>
      <c r="J132" s="325"/>
      <c r="K132" s="325"/>
      <c r="L132" s="314"/>
      <c r="M132" s="326"/>
      <c r="N132" s="326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4"/>
    </row>
    <row r="133" spans="2:36" ht="12.75" customHeight="1" x14ac:dyDescent="0.25">
      <c r="B133" s="314"/>
      <c r="C133" s="314"/>
      <c r="D133" s="314"/>
      <c r="E133" s="314"/>
      <c r="F133" s="314"/>
      <c r="G133" s="325"/>
      <c r="H133" s="325"/>
      <c r="I133" s="325"/>
      <c r="J133" s="325"/>
      <c r="K133" s="325"/>
      <c r="L133" s="314"/>
      <c r="M133" s="326"/>
      <c r="N133" s="326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</row>
    <row r="134" spans="2:36" ht="12.75" customHeight="1" x14ac:dyDescent="0.25">
      <c r="B134" s="314"/>
      <c r="C134" s="314"/>
      <c r="D134" s="314"/>
      <c r="E134" s="314"/>
      <c r="F134" s="314"/>
      <c r="G134" s="325"/>
      <c r="H134" s="325"/>
      <c r="I134" s="325"/>
      <c r="J134" s="325"/>
      <c r="K134" s="325"/>
      <c r="L134" s="314"/>
      <c r="M134" s="326"/>
      <c r="N134" s="326"/>
      <c r="O134" s="314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  <c r="AE134" s="314"/>
      <c r="AF134" s="314"/>
      <c r="AG134" s="314"/>
      <c r="AH134" s="314"/>
      <c r="AI134" s="314"/>
      <c r="AJ134" s="314"/>
    </row>
    <row r="135" spans="2:36" ht="12.75" customHeight="1" x14ac:dyDescent="0.25">
      <c r="B135" s="314"/>
      <c r="C135" s="314"/>
      <c r="D135" s="314"/>
      <c r="E135" s="314"/>
      <c r="F135" s="314"/>
      <c r="G135" s="325"/>
      <c r="H135" s="325"/>
      <c r="I135" s="325"/>
      <c r="J135" s="325"/>
      <c r="K135" s="325"/>
      <c r="L135" s="314"/>
      <c r="M135" s="326"/>
      <c r="N135" s="326"/>
      <c r="O135" s="314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  <c r="AE135" s="314"/>
      <c r="AF135" s="314"/>
      <c r="AG135" s="314"/>
      <c r="AH135" s="314"/>
      <c r="AI135" s="314"/>
      <c r="AJ135" s="314"/>
    </row>
    <row r="136" spans="2:36" ht="12.75" customHeight="1" x14ac:dyDescent="0.25">
      <c r="B136" s="314"/>
      <c r="C136" s="314"/>
      <c r="D136" s="314"/>
      <c r="E136" s="314"/>
      <c r="F136" s="314"/>
      <c r="G136" s="325"/>
      <c r="H136" s="325"/>
      <c r="I136" s="325"/>
      <c r="J136" s="325"/>
      <c r="K136" s="325"/>
      <c r="L136" s="314"/>
      <c r="M136" s="326"/>
      <c r="N136" s="326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</row>
    <row r="137" spans="2:36" ht="12.75" customHeight="1" x14ac:dyDescent="0.25">
      <c r="B137" s="314"/>
      <c r="C137" s="314"/>
      <c r="D137" s="314"/>
      <c r="E137" s="314"/>
      <c r="F137" s="314"/>
      <c r="G137" s="325"/>
      <c r="H137" s="325"/>
      <c r="I137" s="325"/>
      <c r="J137" s="325"/>
      <c r="K137" s="325"/>
      <c r="L137" s="314"/>
      <c r="M137" s="326"/>
      <c r="N137" s="326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314"/>
      <c r="AE137" s="314"/>
      <c r="AF137" s="314"/>
      <c r="AG137" s="314"/>
      <c r="AH137" s="314"/>
      <c r="AI137" s="314"/>
      <c r="AJ137" s="314"/>
    </row>
    <row r="138" spans="2:36" ht="12.75" customHeight="1" x14ac:dyDescent="0.25">
      <c r="B138" s="314"/>
      <c r="C138" s="314"/>
      <c r="D138" s="314"/>
      <c r="E138" s="314"/>
      <c r="F138" s="314"/>
      <c r="G138" s="325"/>
      <c r="H138" s="325"/>
      <c r="I138" s="325"/>
      <c r="J138" s="325"/>
      <c r="K138" s="325"/>
      <c r="L138" s="314"/>
      <c r="M138" s="326"/>
      <c r="N138" s="326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4"/>
    </row>
    <row r="139" spans="2:36" ht="12.75" customHeight="1" x14ac:dyDescent="0.25">
      <c r="B139" s="314"/>
      <c r="C139" s="314"/>
      <c r="D139" s="314"/>
      <c r="E139" s="314"/>
      <c r="F139" s="314"/>
      <c r="G139" s="325"/>
      <c r="H139" s="325"/>
      <c r="I139" s="325"/>
      <c r="J139" s="325"/>
      <c r="K139" s="325"/>
      <c r="L139" s="314"/>
      <c r="M139" s="326"/>
      <c r="N139" s="326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4"/>
    </row>
    <row r="140" spans="2:36" ht="12.75" customHeight="1" x14ac:dyDescent="0.25">
      <c r="B140" s="314"/>
      <c r="C140" s="314"/>
      <c r="D140" s="314"/>
      <c r="E140" s="314"/>
      <c r="F140" s="314"/>
      <c r="G140" s="325"/>
      <c r="H140" s="325"/>
      <c r="I140" s="325"/>
      <c r="J140" s="325"/>
      <c r="K140" s="325"/>
      <c r="L140" s="314"/>
      <c r="M140" s="326"/>
      <c r="N140" s="326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4"/>
      <c r="AJ140" s="314"/>
    </row>
    <row r="141" spans="2:36" ht="12.75" customHeight="1" x14ac:dyDescent="0.25">
      <c r="B141" s="314"/>
      <c r="C141" s="314"/>
      <c r="D141" s="314"/>
      <c r="E141" s="314"/>
      <c r="F141" s="314"/>
      <c r="G141" s="325"/>
      <c r="H141" s="325"/>
      <c r="I141" s="325"/>
      <c r="J141" s="325"/>
      <c r="K141" s="325"/>
      <c r="L141" s="314"/>
      <c r="M141" s="326"/>
      <c r="N141" s="326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</row>
    <row r="142" spans="2:36" ht="12.75" customHeight="1" x14ac:dyDescent="0.25">
      <c r="B142" s="314"/>
      <c r="C142" s="314"/>
      <c r="D142" s="314"/>
      <c r="E142" s="314"/>
      <c r="F142" s="314"/>
      <c r="G142" s="325"/>
      <c r="H142" s="325"/>
      <c r="I142" s="325"/>
      <c r="J142" s="325"/>
      <c r="K142" s="325"/>
      <c r="L142" s="314"/>
      <c r="M142" s="326"/>
      <c r="N142" s="326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  <c r="AE142" s="314"/>
      <c r="AF142" s="314"/>
      <c r="AG142" s="314"/>
      <c r="AH142" s="314"/>
      <c r="AI142" s="314"/>
      <c r="AJ142" s="314"/>
    </row>
    <row r="143" spans="2:36" ht="12.75" customHeight="1" x14ac:dyDescent="0.25">
      <c r="B143" s="314"/>
      <c r="C143" s="314"/>
      <c r="D143" s="314"/>
      <c r="E143" s="314"/>
      <c r="F143" s="314"/>
      <c r="G143" s="325"/>
      <c r="H143" s="325"/>
      <c r="I143" s="325"/>
      <c r="J143" s="325"/>
      <c r="K143" s="325"/>
      <c r="L143" s="314"/>
      <c r="M143" s="326"/>
      <c r="N143" s="326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  <c r="AE143" s="314"/>
      <c r="AF143" s="314"/>
      <c r="AG143" s="314"/>
      <c r="AH143" s="314"/>
      <c r="AI143" s="314"/>
      <c r="AJ143" s="314"/>
    </row>
    <row r="144" spans="2:36" ht="12.75" customHeight="1" x14ac:dyDescent="0.25">
      <c r="B144" s="314"/>
      <c r="C144" s="314"/>
      <c r="D144" s="314"/>
      <c r="E144" s="314"/>
      <c r="F144" s="314"/>
      <c r="G144" s="325"/>
      <c r="H144" s="325"/>
      <c r="I144" s="325"/>
      <c r="J144" s="325"/>
      <c r="K144" s="325"/>
      <c r="L144" s="314"/>
      <c r="M144" s="326"/>
      <c r="N144" s="326"/>
      <c r="O144" s="314"/>
      <c r="P144" s="314"/>
      <c r="Q144" s="314"/>
      <c r="R144" s="314"/>
      <c r="S144" s="314"/>
      <c r="T144" s="314"/>
      <c r="U144" s="314"/>
      <c r="V144" s="314"/>
      <c r="W144" s="314"/>
      <c r="X144" s="314"/>
      <c r="Y144" s="314"/>
      <c r="Z144" s="314"/>
      <c r="AA144" s="314"/>
      <c r="AB144" s="314"/>
      <c r="AC144" s="314"/>
      <c r="AD144" s="314"/>
      <c r="AE144" s="314"/>
      <c r="AF144" s="314"/>
      <c r="AG144" s="314"/>
      <c r="AH144" s="314"/>
      <c r="AI144" s="314"/>
      <c r="AJ144" s="314"/>
    </row>
  </sheetData>
  <mergeCells count="7">
    <mergeCell ref="B44:R44"/>
    <mergeCell ref="H3:K3"/>
    <mergeCell ref="A1:R1"/>
    <mergeCell ref="B2:C2"/>
    <mergeCell ref="Q2:R2"/>
    <mergeCell ref="B3:F3"/>
    <mergeCell ref="L3:O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0C8A1-3B42-4DC6-B1CA-5B59FDB59E66}">
  <sheetPr>
    <tabColor rgb="FFFFC000"/>
  </sheetPr>
  <dimension ref="A1:Z17"/>
  <sheetViews>
    <sheetView zoomScale="130" zoomScaleNormal="130" workbookViewId="0">
      <selection activeCell="K13" sqref="K13"/>
    </sheetView>
  </sheetViews>
  <sheetFormatPr defaultRowHeight="13.2" x14ac:dyDescent="0.25"/>
  <cols>
    <col min="1" max="1" width="7.44140625" customWidth="1"/>
    <col min="2" max="2" width="16.109375" customWidth="1"/>
    <col min="3" max="3" width="6" customWidth="1"/>
    <col min="4" max="4" width="7.44140625" customWidth="1"/>
    <col min="5" max="5" width="5.6640625" customWidth="1"/>
    <col min="6" max="6" width="5.109375" customWidth="1"/>
    <col min="7" max="7" width="5" customWidth="1"/>
    <col min="8" max="8" width="4.6640625" customWidth="1"/>
    <col min="9" max="10" width="6" customWidth="1"/>
    <col min="11" max="11" width="6.33203125" customWidth="1"/>
    <col min="12" max="12" width="5.33203125" customWidth="1"/>
    <col min="13" max="13" width="4.6640625" customWidth="1"/>
    <col min="14" max="14" width="4.44140625" customWidth="1"/>
    <col min="15" max="15" width="4.33203125" customWidth="1"/>
    <col min="16" max="16" width="3.6640625" customWidth="1"/>
    <col min="17" max="18" width="4.44140625" customWidth="1"/>
    <col min="19" max="19" width="4.33203125" customWidth="1"/>
    <col min="20" max="20" width="4.44140625" customWidth="1"/>
    <col min="21" max="21" width="8.5546875" customWidth="1"/>
    <col min="22" max="22" width="7.6640625" customWidth="1"/>
    <col min="23" max="23" width="9.6640625" customWidth="1"/>
    <col min="24" max="24" width="9.5546875" customWidth="1"/>
    <col min="25" max="25" width="12.33203125" customWidth="1"/>
    <col min="27" max="1026" width="8.6640625" customWidth="1"/>
  </cols>
  <sheetData>
    <row r="1" spans="1:26" ht="30" x14ac:dyDescent="0.25">
      <c r="A1" s="505" t="s">
        <v>103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</row>
    <row r="2" spans="1:26" ht="30.6" thickBot="1" x14ac:dyDescent="0.3">
      <c r="A2" s="347"/>
      <c r="B2" s="444" t="s">
        <v>120</v>
      </c>
      <c r="C2" s="444"/>
      <c r="D2" s="445"/>
      <c r="E2" s="445"/>
      <c r="F2" s="445"/>
      <c r="G2" s="445"/>
      <c r="H2" s="445"/>
      <c r="I2" s="445"/>
      <c r="J2" s="445"/>
      <c r="K2" s="445"/>
      <c r="L2" s="445"/>
      <c r="M2" s="506">
        <v>44835</v>
      </c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</row>
    <row r="3" spans="1:26" ht="16.2" thickTop="1" x14ac:dyDescent="0.25">
      <c r="A3" s="507"/>
      <c r="B3" s="507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9"/>
      <c r="U3" s="509"/>
      <c r="V3" s="509"/>
      <c r="W3" s="509"/>
      <c r="X3" s="509"/>
      <c r="Y3" s="509"/>
      <c r="Z3" s="446"/>
    </row>
    <row r="4" spans="1:26" ht="13.8" thickBot="1" x14ac:dyDescent="0.3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0"/>
      <c r="Z4" s="401"/>
    </row>
    <row r="5" spans="1:26" ht="14.4" customHeight="1" thickTop="1" thickBot="1" x14ac:dyDescent="0.3">
      <c r="A5" s="402" t="s">
        <v>121</v>
      </c>
      <c r="B5" s="403" t="s">
        <v>4</v>
      </c>
      <c r="C5" s="404" t="s">
        <v>7</v>
      </c>
      <c r="D5" s="405"/>
      <c r="E5" s="499" t="s">
        <v>122</v>
      </c>
      <c r="F5" s="499"/>
      <c r="G5" s="499"/>
      <c r="H5" s="499"/>
      <c r="I5" s="500" t="s">
        <v>123</v>
      </c>
      <c r="J5" s="500"/>
      <c r="K5" s="500"/>
      <c r="L5" s="500"/>
      <c r="M5" s="501" t="s">
        <v>2</v>
      </c>
      <c r="N5" s="501"/>
      <c r="O5" s="501"/>
      <c r="P5" s="501"/>
      <c r="Q5" s="502" t="s">
        <v>3</v>
      </c>
      <c r="R5" s="502"/>
      <c r="S5" s="502"/>
      <c r="T5" s="502"/>
      <c r="U5" s="406" t="s">
        <v>13</v>
      </c>
      <c r="V5" s="405" t="s">
        <v>124</v>
      </c>
      <c r="W5" s="405" t="s">
        <v>14</v>
      </c>
      <c r="X5" s="407" t="s">
        <v>125</v>
      </c>
      <c r="Y5" s="503" t="s">
        <v>126</v>
      </c>
      <c r="Z5" s="401"/>
    </row>
    <row r="6" spans="1:26" ht="14.4" customHeight="1" thickBot="1" x14ac:dyDescent="0.3">
      <c r="A6" s="408" t="s">
        <v>127</v>
      </c>
      <c r="B6" s="409"/>
      <c r="C6" s="410" t="s">
        <v>128</v>
      </c>
      <c r="D6" s="452" t="s">
        <v>8</v>
      </c>
      <c r="E6" s="453"/>
      <c r="F6" s="409"/>
      <c r="G6" s="409"/>
      <c r="H6" s="454"/>
      <c r="I6" s="455"/>
      <c r="J6" s="409"/>
      <c r="K6" s="409"/>
      <c r="L6" s="456"/>
      <c r="M6" s="457" t="s">
        <v>129</v>
      </c>
      <c r="N6" s="409" t="s">
        <v>130</v>
      </c>
      <c r="O6" s="458" t="s">
        <v>131</v>
      </c>
      <c r="P6" s="454" t="s">
        <v>132</v>
      </c>
      <c r="Q6" s="459" t="s">
        <v>129</v>
      </c>
      <c r="R6" s="409" t="s">
        <v>130</v>
      </c>
      <c r="S6" s="458" t="s">
        <v>131</v>
      </c>
      <c r="T6" s="454" t="s">
        <v>132</v>
      </c>
      <c r="U6" s="411"/>
      <c r="V6" s="412"/>
      <c r="W6" s="412"/>
      <c r="X6" s="412" t="s">
        <v>133</v>
      </c>
      <c r="Y6" s="504"/>
      <c r="Z6" s="401"/>
    </row>
    <row r="7" spans="1:26" ht="14.4" customHeight="1" thickTop="1" thickBot="1" x14ac:dyDescent="0.3">
      <c r="A7" s="590">
        <v>62.7</v>
      </c>
      <c r="B7" s="591" t="s">
        <v>144</v>
      </c>
      <c r="C7" s="592">
        <v>2008</v>
      </c>
      <c r="D7" s="593">
        <f t="shared" ref="D7" si="0">IF(ISNUMBER(A7), (IF(175.508&lt; A7,W7, TRUNC(10^(0.75194503*((LOG((A7/175.508)/LOG(10))*(LOG((A7/175.508)/LOG(10)))))),4))), 0)</f>
        <v>1.4134</v>
      </c>
      <c r="E7" s="594">
        <v>500</v>
      </c>
      <c r="F7" s="595">
        <v>490</v>
      </c>
      <c r="G7" s="595">
        <v>480</v>
      </c>
      <c r="H7" s="404">
        <f t="shared" ref="H7" si="1">IF(MAX(E7:G7)&lt;0,0,MAX(E7:G7))/20</f>
        <v>25</v>
      </c>
      <c r="I7" s="596">
        <v>600</v>
      </c>
      <c r="J7" s="595">
        <v>650</v>
      </c>
      <c r="K7" s="595">
        <v>620</v>
      </c>
      <c r="L7" s="404">
        <f t="shared" ref="L7" si="2">IF(MAX(I7:K7)&lt;0,0,MAX(I7:K7))/20</f>
        <v>32.5</v>
      </c>
      <c r="M7" s="597">
        <v>39</v>
      </c>
      <c r="N7" s="598">
        <v>42</v>
      </c>
      <c r="O7" s="599">
        <v>44</v>
      </c>
      <c r="P7" s="600">
        <f t="shared" ref="P7" si="3">IF(MAX(M7:O7)&lt;0,0,MAX(M7:O7))</f>
        <v>44</v>
      </c>
      <c r="Q7" s="601">
        <v>48</v>
      </c>
      <c r="R7" s="598">
        <v>50</v>
      </c>
      <c r="S7" s="601">
        <v>53</v>
      </c>
      <c r="T7" s="602">
        <f t="shared" ref="T7" si="4">IF(MAX(Q7:S7)&lt;0,0,MAX(Q7:S7))</f>
        <v>53</v>
      </c>
      <c r="U7" s="603">
        <f t="shared" ref="U7" si="5">SUM(P7,T7)</f>
        <v>97</v>
      </c>
      <c r="V7" s="604">
        <f t="shared" ref="V7" si="6">H7+L7+U7</f>
        <v>154.5</v>
      </c>
      <c r="W7" s="605">
        <f t="shared" ref="W7" si="7">U7*D7</f>
        <v>137.09979999999999</v>
      </c>
      <c r="X7" s="606">
        <f t="shared" ref="X7" si="8">H7+L7+W7</f>
        <v>194.59979999999999</v>
      </c>
      <c r="Y7" s="607">
        <v>1</v>
      </c>
      <c r="Z7" s="401"/>
    </row>
    <row r="8" spans="1:26" ht="16.2" customHeight="1" thickBot="1" x14ac:dyDescent="0.3">
      <c r="A8" s="608">
        <v>83.4</v>
      </c>
      <c r="B8" s="609" t="s">
        <v>135</v>
      </c>
      <c r="C8" s="610">
        <v>2008</v>
      </c>
      <c r="D8" s="611">
        <f t="shared" ref="D8:D9" si="9">IF(ISNUMBER(A8), (IF(175.508&lt; A8,W8, TRUNC(10^(0.75194503*((LOG((A8/175.508)/LOG(10))*(LOG((A8/175.508)/LOG(10)))))),4))), 0)</f>
        <v>1.1980999999999999</v>
      </c>
      <c r="E8" s="612">
        <v>640</v>
      </c>
      <c r="F8" s="613">
        <v>650</v>
      </c>
      <c r="G8" s="613">
        <v>660</v>
      </c>
      <c r="H8" s="614">
        <f t="shared" ref="H8:H9" si="10">IF(MAX(E8:G8)&lt;0,0,MAX(E8:G8))/20</f>
        <v>33</v>
      </c>
      <c r="I8" s="615">
        <v>690</v>
      </c>
      <c r="J8" s="613">
        <v>780</v>
      </c>
      <c r="K8" s="613">
        <v>780</v>
      </c>
      <c r="L8" s="614">
        <f t="shared" ref="L8:L9" si="11">IF(MAX(I8:K8)&lt;0,0,MAX(I8:K8))/20</f>
        <v>39</v>
      </c>
      <c r="M8" s="616">
        <v>55</v>
      </c>
      <c r="N8" s="617">
        <v>60</v>
      </c>
      <c r="O8" s="618">
        <v>-63</v>
      </c>
      <c r="P8" s="619">
        <f t="shared" ref="P8" si="12">IF(MAX(M8:O8)&lt;0,0,MAX(M8:O8))</f>
        <v>60</v>
      </c>
      <c r="Q8" s="620">
        <v>70</v>
      </c>
      <c r="R8" s="617">
        <v>75</v>
      </c>
      <c r="S8" s="620">
        <v>80</v>
      </c>
      <c r="T8" s="621">
        <f t="shared" ref="T8" si="13">IF(MAX(Q8:S8)&lt;0,0,MAX(Q8:S8))</f>
        <v>80</v>
      </c>
      <c r="U8" s="622">
        <f t="shared" ref="U8" si="14">SUM(P8,T8)</f>
        <v>140</v>
      </c>
      <c r="V8" s="623">
        <f t="shared" ref="V8:V9" si="15">H8+L8+U8</f>
        <v>212</v>
      </c>
      <c r="W8" s="624">
        <f t="shared" ref="W8" si="16">U8*D8</f>
        <v>167.73399999999998</v>
      </c>
      <c r="X8" s="625">
        <f t="shared" ref="X8" si="17">H8+L8+W8</f>
        <v>239.73399999999998</v>
      </c>
      <c r="Y8" s="626">
        <f>RANK(X8,X$8:X$49,0)</f>
        <v>4</v>
      </c>
      <c r="Z8" s="423"/>
    </row>
    <row r="9" spans="1:26" ht="16.2" customHeight="1" thickBot="1" x14ac:dyDescent="0.3">
      <c r="A9" s="475">
        <v>66.2</v>
      </c>
      <c r="B9" s="413" t="s">
        <v>138</v>
      </c>
      <c r="C9" s="425">
        <v>2008</v>
      </c>
      <c r="D9" s="415">
        <f t="shared" si="9"/>
        <v>1.3640000000000001</v>
      </c>
      <c r="E9" s="426">
        <v>650</v>
      </c>
      <c r="F9" s="427">
        <v>660</v>
      </c>
      <c r="G9" s="427">
        <v>640</v>
      </c>
      <c r="H9" s="431">
        <f t="shared" si="10"/>
        <v>33</v>
      </c>
      <c r="I9" s="428">
        <v>1110</v>
      </c>
      <c r="J9" s="427">
        <v>1130</v>
      </c>
      <c r="K9" s="427">
        <v>1100</v>
      </c>
      <c r="L9" s="416">
        <f t="shared" si="11"/>
        <v>56.5</v>
      </c>
      <c r="M9" s="483">
        <v>50</v>
      </c>
      <c r="N9" s="484">
        <v>55</v>
      </c>
      <c r="O9" s="447">
        <v>-60</v>
      </c>
      <c r="P9" s="440">
        <f>IF(MAX(M9:O9)&lt;0,0,MAX(M9:O9))</f>
        <v>55</v>
      </c>
      <c r="Q9" s="449">
        <v>-65</v>
      </c>
      <c r="R9" s="484">
        <v>65</v>
      </c>
      <c r="S9" s="487">
        <v>70</v>
      </c>
      <c r="T9" s="441">
        <f>IF(MAX(Q9:S9)&lt;0,0,MAX(Q9:S9))</f>
        <v>70</v>
      </c>
      <c r="U9" s="460">
        <f>SUM(P9,T9)</f>
        <v>125</v>
      </c>
      <c r="V9" s="420">
        <f t="shared" si="15"/>
        <v>214.5</v>
      </c>
      <c r="W9" s="421">
        <f>IF(ISNUMBER(A9), (IF(175.508&lt; A9,U9, TRUNC(10^(0.75194503*((LOG((A9/175.508)/LOG(10))*(LOG((A9/175.508)/LOG(10)))))),4)*U9)), 0)</f>
        <v>170.5</v>
      </c>
      <c r="X9" s="422">
        <f>IF(ISNUMBER(A9), (IF(175.508&lt; A9,U9, TRUNC(10^(0.75194503*((LOG((A9/175.508)/LOG(10))*(LOG((A9/175.508)/LOG(10)))))),4)*U9)), 0)+H9+L9</f>
        <v>260</v>
      </c>
      <c r="Y9" s="309">
        <f>RANK(X9,X$8:X$49,0)</f>
        <v>3</v>
      </c>
      <c r="Z9" s="401"/>
    </row>
    <row r="10" spans="1:26" ht="16.2" customHeight="1" thickBot="1" x14ac:dyDescent="0.3">
      <c r="A10" s="476">
        <v>58</v>
      </c>
      <c r="B10" s="413" t="s">
        <v>139</v>
      </c>
      <c r="C10" s="425">
        <v>2008</v>
      </c>
      <c r="D10" s="415">
        <f>IF(ISNUMBER(A10), (IF(175.508&lt; A10,W10, TRUNC(10^(0.75194503*((LOG((A10/175.508)/LOG(10))*(LOG((A10/175.508)/LOG(10)))))),4))), 0)</f>
        <v>1.4923</v>
      </c>
      <c r="E10" s="434">
        <v>790</v>
      </c>
      <c r="F10" s="435">
        <v>820</v>
      </c>
      <c r="G10" s="435">
        <v>810</v>
      </c>
      <c r="H10" s="416">
        <f t="shared" ref="H10:H14" si="18">IF(MAX(E10:G10)&lt;0,0,MAX(E10:G10))/20</f>
        <v>41</v>
      </c>
      <c r="I10" s="434">
        <v>1300</v>
      </c>
      <c r="J10" s="435">
        <v>1030</v>
      </c>
      <c r="K10" s="436">
        <v>1180</v>
      </c>
      <c r="L10" s="416">
        <f t="shared" ref="L10:L14" si="19">IF(MAX(I10:K10)&lt;0,0,MAX(I10:K10))/20</f>
        <v>65</v>
      </c>
      <c r="M10" s="483">
        <v>50</v>
      </c>
      <c r="N10" s="484">
        <v>53</v>
      </c>
      <c r="O10" s="485">
        <v>55</v>
      </c>
      <c r="P10" s="442">
        <f t="shared" ref="P10:P14" si="20">IF(MAX(M10:O10)&lt;0,0,MAX(M10:O10))</f>
        <v>55</v>
      </c>
      <c r="Q10" s="487">
        <v>60</v>
      </c>
      <c r="R10" s="484">
        <v>65</v>
      </c>
      <c r="S10" s="487">
        <v>70</v>
      </c>
      <c r="T10" s="443">
        <f t="shared" ref="T10:T14" si="21">IF(MAX(Q10:S10)&lt;0,0,MAX(Q10:S10))</f>
        <v>70</v>
      </c>
      <c r="U10" s="419">
        <f t="shared" ref="U10:U14" si="22">SUM(P10,T10)</f>
        <v>125</v>
      </c>
      <c r="V10" s="420">
        <f t="shared" ref="V10:V14" si="23">H10+L10+U10</f>
        <v>231</v>
      </c>
      <c r="W10" s="421">
        <f t="shared" ref="W10:W14" si="24">U10*D10</f>
        <v>186.53749999999999</v>
      </c>
      <c r="X10" s="422">
        <f t="shared" ref="X10:X14" si="25">H10+L10+W10</f>
        <v>292.53750000000002</v>
      </c>
      <c r="Y10" s="309">
        <f>RANK(X10,X$8:X$49,0)</f>
        <v>1</v>
      </c>
      <c r="Z10" s="401"/>
    </row>
    <row r="11" spans="1:26" ht="16.2" customHeight="1" thickBot="1" x14ac:dyDescent="0.3">
      <c r="A11" s="627">
        <v>43.1</v>
      </c>
      <c r="B11" s="628" t="s">
        <v>134</v>
      </c>
      <c r="C11" s="629">
        <v>2013</v>
      </c>
      <c r="D11" s="630">
        <f>IF(ISNUMBER(A11), (IF(175.508&lt; A11,W11, TRUNC(10^(0.75194503*((LOG((A11/175.508)/LOG(10))*(LOG((A11/175.508)/LOG(10)))))),4))), 0)</f>
        <v>1.9037999999999999</v>
      </c>
      <c r="E11" s="631">
        <v>490</v>
      </c>
      <c r="F11" s="632">
        <v>510</v>
      </c>
      <c r="G11" s="632">
        <v>510</v>
      </c>
      <c r="H11" s="633">
        <f t="shared" si="18"/>
        <v>25.5</v>
      </c>
      <c r="I11" s="634">
        <v>680</v>
      </c>
      <c r="J11" s="632" t="s">
        <v>26</v>
      </c>
      <c r="K11" s="632">
        <v>670</v>
      </c>
      <c r="L11" s="633">
        <f t="shared" si="19"/>
        <v>34</v>
      </c>
      <c r="M11" s="635">
        <v>15</v>
      </c>
      <c r="N11" s="636">
        <v>17</v>
      </c>
      <c r="O11" s="637">
        <v>19</v>
      </c>
      <c r="P11" s="638">
        <f t="shared" si="20"/>
        <v>19</v>
      </c>
      <c r="Q11" s="637">
        <v>20</v>
      </c>
      <c r="R11" s="639">
        <v>-23</v>
      </c>
      <c r="S11" s="640">
        <v>23</v>
      </c>
      <c r="T11" s="641">
        <f t="shared" si="21"/>
        <v>23</v>
      </c>
      <c r="U11" s="642">
        <f t="shared" si="22"/>
        <v>42</v>
      </c>
      <c r="V11" s="643">
        <f>H11+L11+U11</f>
        <v>101.5</v>
      </c>
      <c r="W11" s="644">
        <f>U11*D11</f>
        <v>79.959599999999995</v>
      </c>
      <c r="X11" s="645">
        <f t="shared" si="25"/>
        <v>139.45959999999999</v>
      </c>
      <c r="Y11" s="646">
        <v>2</v>
      </c>
      <c r="Z11" s="401"/>
    </row>
    <row r="12" spans="1:26" ht="16.2" customHeight="1" thickBot="1" x14ac:dyDescent="0.3">
      <c r="A12" s="476">
        <v>59.1</v>
      </c>
      <c r="B12" s="413" t="s">
        <v>140</v>
      </c>
      <c r="C12" s="414">
        <v>2008</v>
      </c>
      <c r="D12" s="451">
        <f>IF(ISNUMBER(A12), (IF(175.508&lt; A12,W12, TRUNC(10^(0.75194503*((LOG((A12/175.508)/LOG(10))*(LOG((A12/175.508)/LOG(10)))))),4))), 0)</f>
        <v>1.4722999999999999</v>
      </c>
      <c r="E12" s="434">
        <v>790</v>
      </c>
      <c r="F12" s="435">
        <v>730</v>
      </c>
      <c r="G12" s="435">
        <v>720</v>
      </c>
      <c r="H12" s="416">
        <f t="shared" si="18"/>
        <v>39.5</v>
      </c>
      <c r="I12" s="434">
        <v>1030</v>
      </c>
      <c r="J12" s="435" t="s">
        <v>26</v>
      </c>
      <c r="K12" s="436">
        <v>990</v>
      </c>
      <c r="L12" s="416">
        <f t="shared" si="19"/>
        <v>51.5</v>
      </c>
      <c r="M12" s="450">
        <v>-48</v>
      </c>
      <c r="N12" s="480">
        <v>48</v>
      </c>
      <c r="O12" s="482">
        <v>50</v>
      </c>
      <c r="P12" s="442">
        <f t="shared" si="20"/>
        <v>50</v>
      </c>
      <c r="Q12" s="478">
        <v>60</v>
      </c>
      <c r="R12" s="480">
        <v>65</v>
      </c>
      <c r="S12" s="482">
        <v>70</v>
      </c>
      <c r="T12" s="443">
        <f t="shared" si="21"/>
        <v>70</v>
      </c>
      <c r="U12" s="419">
        <f t="shared" si="22"/>
        <v>120</v>
      </c>
      <c r="V12" s="420">
        <f t="shared" si="23"/>
        <v>211</v>
      </c>
      <c r="W12" s="421">
        <f t="shared" si="24"/>
        <v>176.67599999999999</v>
      </c>
      <c r="X12" s="422">
        <f t="shared" si="25"/>
        <v>267.67599999999999</v>
      </c>
      <c r="Y12" s="309">
        <f>RANK(X12,X$8:X$49,0)</f>
        <v>2</v>
      </c>
      <c r="Z12" s="401"/>
    </row>
    <row r="13" spans="1:26" ht="16.2" customHeight="1" thickBot="1" x14ac:dyDescent="0.3">
      <c r="A13" s="429">
        <v>32.200000000000003</v>
      </c>
      <c r="B13" s="424" t="s">
        <v>142</v>
      </c>
      <c r="C13" s="425">
        <v>2012</v>
      </c>
      <c r="D13" s="415">
        <f>IF(ISNUMBER(A13), (IF(175.508&lt; A13,W13, TRUNC(10^(0.75194503*((LOG((A13/175.508)/LOG(10))*(LOG((A13/175.508)/LOG(10)))))),4))), 0)</f>
        <v>2.5573999999999999</v>
      </c>
      <c r="E13" s="437">
        <v>570</v>
      </c>
      <c r="F13" s="438">
        <v>580</v>
      </c>
      <c r="G13" s="438">
        <v>570</v>
      </c>
      <c r="H13" s="416">
        <f t="shared" si="18"/>
        <v>29</v>
      </c>
      <c r="I13" s="437">
        <v>500</v>
      </c>
      <c r="J13" s="438">
        <v>540</v>
      </c>
      <c r="K13" s="439">
        <v>540</v>
      </c>
      <c r="L13" s="416">
        <f t="shared" si="19"/>
        <v>27</v>
      </c>
      <c r="M13" s="478">
        <v>15</v>
      </c>
      <c r="N13" s="480">
        <v>18</v>
      </c>
      <c r="O13" s="482">
        <v>20</v>
      </c>
      <c r="P13" s="417">
        <f t="shared" si="20"/>
        <v>20</v>
      </c>
      <c r="Q13" s="478">
        <v>22</v>
      </c>
      <c r="R13" s="480">
        <v>25</v>
      </c>
      <c r="S13" s="482">
        <v>27</v>
      </c>
      <c r="T13" s="418">
        <f t="shared" si="21"/>
        <v>27</v>
      </c>
      <c r="U13" s="419">
        <f t="shared" si="22"/>
        <v>47</v>
      </c>
      <c r="V13" s="420">
        <f t="shared" si="23"/>
        <v>103</v>
      </c>
      <c r="W13" s="421">
        <f t="shared" si="24"/>
        <v>120.1978</v>
      </c>
      <c r="X13" s="422">
        <f t="shared" si="25"/>
        <v>176.1978</v>
      </c>
      <c r="Y13" s="309">
        <v>1</v>
      </c>
      <c r="Z13" s="401"/>
    </row>
    <row r="14" spans="1:26" ht="16.2" customHeight="1" thickBot="1" x14ac:dyDescent="0.3">
      <c r="A14" s="477">
        <v>60</v>
      </c>
      <c r="B14" s="461" t="s">
        <v>143</v>
      </c>
      <c r="C14" s="430">
        <v>2010</v>
      </c>
      <c r="D14" s="462">
        <f>IF(ISNUMBER(A14), (IF(175.508&lt; A14,W14, TRUNC(10^(0.75194503*((LOG((A14/175.508)/LOG(10))*(LOG((A14/175.508)/LOG(10)))))),4))), 0)</f>
        <v>1.4567000000000001</v>
      </c>
      <c r="E14" s="463" t="s">
        <v>26</v>
      </c>
      <c r="F14" s="464">
        <v>580</v>
      </c>
      <c r="G14" s="464">
        <v>580</v>
      </c>
      <c r="H14" s="465">
        <f t="shared" si="18"/>
        <v>29</v>
      </c>
      <c r="I14" s="466">
        <v>760</v>
      </c>
      <c r="J14" s="464">
        <v>510</v>
      </c>
      <c r="K14" s="464">
        <v>390</v>
      </c>
      <c r="L14" s="465">
        <f t="shared" si="19"/>
        <v>38</v>
      </c>
      <c r="M14" s="479">
        <v>15</v>
      </c>
      <c r="N14" s="448">
        <v>-18</v>
      </c>
      <c r="O14" s="481">
        <v>18</v>
      </c>
      <c r="P14" s="432">
        <f t="shared" si="20"/>
        <v>18</v>
      </c>
      <c r="Q14" s="481">
        <v>22</v>
      </c>
      <c r="R14" s="486">
        <v>25</v>
      </c>
      <c r="S14" s="481">
        <v>27</v>
      </c>
      <c r="T14" s="433">
        <f t="shared" si="21"/>
        <v>27</v>
      </c>
      <c r="U14" s="467">
        <f t="shared" si="22"/>
        <v>45</v>
      </c>
      <c r="V14" s="468">
        <f t="shared" si="23"/>
        <v>112</v>
      </c>
      <c r="W14" s="469">
        <f t="shared" si="24"/>
        <v>65.551500000000004</v>
      </c>
      <c r="X14" s="470">
        <f t="shared" si="25"/>
        <v>132.5515</v>
      </c>
      <c r="Y14" s="471">
        <v>3</v>
      </c>
      <c r="Z14" s="401"/>
    </row>
    <row r="15" spans="1:26" ht="15" customHeight="1" thickTop="1" x14ac:dyDescent="0.25">
      <c r="A15" s="401"/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0"/>
      <c r="Z15" s="401"/>
    </row>
    <row r="16" spans="1:26" ht="14.4" customHeight="1" x14ac:dyDescent="0.25">
      <c r="A16" s="401"/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0"/>
      <c r="Z16" s="401"/>
    </row>
    <row r="17" spans="1:26" ht="13.2" customHeight="1" x14ac:dyDescent="0.25">
      <c r="A17" s="401"/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0"/>
      <c r="Z17" s="401"/>
    </row>
  </sheetData>
  <mergeCells count="10">
    <mergeCell ref="A1:Z1"/>
    <mergeCell ref="M2:Z2"/>
    <mergeCell ref="A3:B3"/>
    <mergeCell ref="C3:S3"/>
    <mergeCell ref="T3:Y3"/>
    <mergeCell ref="E5:H5"/>
    <mergeCell ref="I5:L5"/>
    <mergeCell ref="M5:P5"/>
    <mergeCell ref="Q5:T5"/>
    <mergeCell ref="Y5:Y6"/>
  </mergeCells>
  <conditionalFormatting sqref="Q12:S13 M11:O13 Q11:R11 M9:M10 O9:O10 Q8:S10 M8:O8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Q14:S14 M14:O14">
    <cfRule type="cellIs" dxfId="3" priority="9" operator="lessThan">
      <formula>0</formula>
    </cfRule>
    <cfRule type="cellIs" dxfId="2" priority="10" operator="lessThan">
      <formula>0</formula>
    </cfRule>
  </conditionalFormatting>
  <conditionalFormatting sqref="M7 O7 Q7:S7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R43"/>
  <sheetViews>
    <sheetView topLeftCell="A10" zoomScale="130" zoomScaleNormal="130" workbookViewId="0">
      <selection activeCell="S17" sqref="S17"/>
    </sheetView>
  </sheetViews>
  <sheetFormatPr defaultColWidth="8.6640625" defaultRowHeight="12.75" customHeight="1" x14ac:dyDescent="0.25"/>
  <cols>
    <col min="1" max="1" width="18.109375" customWidth="1"/>
    <col min="2" max="2" width="10.6640625" customWidth="1"/>
    <col min="3" max="3" width="8.88671875" customWidth="1"/>
    <col min="4" max="4" width="6.44140625" customWidth="1"/>
    <col min="5" max="5" width="8.88671875" style="1" customWidth="1"/>
    <col min="6" max="6" width="6" customWidth="1"/>
    <col min="7" max="8" width="5.88671875" customWidth="1"/>
    <col min="9" max="9" width="6.33203125" customWidth="1"/>
    <col min="10" max="10" width="6.109375" customWidth="1"/>
    <col min="11" max="11" width="6" style="2" customWidth="1"/>
    <col min="12" max="12" width="5.88671875" customWidth="1"/>
    <col min="13" max="13" width="6.109375" customWidth="1"/>
    <col min="14" max="14" width="6.33203125" customWidth="1"/>
    <col min="15" max="15" width="11.33203125" customWidth="1"/>
    <col min="16" max="16" width="3.109375" customWidth="1"/>
    <col min="17" max="17" width="6.5546875" customWidth="1"/>
  </cols>
  <sheetData>
    <row r="1" spans="1:18" ht="15.75" customHeight="1" x14ac:dyDescent="0.3">
      <c r="A1" s="529" t="s">
        <v>65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</row>
    <row r="2" spans="1:18" ht="21" customHeight="1" x14ac:dyDescent="0.4">
      <c r="A2" s="530" t="s">
        <v>66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3" t="s">
        <v>67</v>
      </c>
      <c r="R2" t="s">
        <v>68</v>
      </c>
    </row>
    <row r="3" spans="1:18" ht="17.25" customHeight="1" x14ac:dyDescent="0.3">
      <c r="A3" s="531" t="s">
        <v>69</v>
      </c>
      <c r="B3" s="531"/>
      <c r="C3" s="531"/>
      <c r="D3" s="531"/>
      <c r="E3" s="531"/>
      <c r="F3" s="522" t="s">
        <v>2</v>
      </c>
      <c r="G3" s="522"/>
      <c r="H3" s="522"/>
      <c r="I3" s="522"/>
      <c r="J3" s="522" t="s">
        <v>3</v>
      </c>
      <c r="K3" s="522"/>
      <c r="L3" s="522"/>
      <c r="M3" s="522"/>
      <c r="N3" s="532"/>
      <c r="O3" s="532"/>
      <c r="P3" s="532"/>
      <c r="Q3" s="5"/>
    </row>
    <row r="4" spans="1:18" ht="16.5" customHeight="1" x14ac:dyDescent="0.3">
      <c r="A4" s="221" t="s">
        <v>4</v>
      </c>
      <c r="B4" s="222" t="s">
        <v>5</v>
      </c>
      <c r="C4" s="221" t="s">
        <v>6</v>
      </c>
      <c r="D4" s="221" t="s">
        <v>7</v>
      </c>
      <c r="E4" s="223" t="s">
        <v>8</v>
      </c>
      <c r="F4" s="224" t="s">
        <v>9</v>
      </c>
      <c r="G4" s="225" t="s">
        <v>10</v>
      </c>
      <c r="H4" s="225" t="s">
        <v>11</v>
      </c>
      <c r="I4" s="226" t="s">
        <v>2</v>
      </c>
      <c r="J4" s="227" t="s">
        <v>9</v>
      </c>
      <c r="K4" s="228" t="s">
        <v>10</v>
      </c>
      <c r="L4" s="225" t="s">
        <v>11</v>
      </c>
      <c r="M4" s="226" t="s">
        <v>12</v>
      </c>
      <c r="N4" s="222" t="s">
        <v>13</v>
      </c>
      <c r="O4" s="222" t="s">
        <v>14</v>
      </c>
      <c r="P4" s="221" t="s">
        <v>15</v>
      </c>
      <c r="Q4" s="11"/>
    </row>
    <row r="5" spans="1:18" ht="16.5" customHeight="1" x14ac:dyDescent="0.3">
      <c r="A5" s="527" t="s">
        <v>50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11"/>
    </row>
    <row r="6" spans="1:18" ht="15.75" customHeight="1" x14ac:dyDescent="0.3">
      <c r="A6" s="231" t="s">
        <v>61</v>
      </c>
      <c r="B6" s="128" t="s">
        <v>70</v>
      </c>
      <c r="C6" s="38">
        <v>61</v>
      </c>
      <c r="D6" s="128">
        <v>1997</v>
      </c>
      <c r="E6" s="229">
        <f>10^(0.794358141*((LOG((C6/174.393)/LOG(10))*(LOG((C6/174.393)/LOG(10))))))</f>
        <v>1.4632549677285687</v>
      </c>
      <c r="F6" s="242">
        <v>70</v>
      </c>
      <c r="G6" s="242">
        <v>74</v>
      </c>
      <c r="H6" s="243">
        <v>-76</v>
      </c>
      <c r="I6" s="32">
        <f>IF(MAX(F6:H6)&lt;0,0,MAX(F6:H6))</f>
        <v>74</v>
      </c>
      <c r="J6" s="242">
        <v>85</v>
      </c>
      <c r="K6" s="244">
        <v>88</v>
      </c>
      <c r="L6" s="243">
        <v>-91</v>
      </c>
      <c r="M6" s="32">
        <f>IF(MAX(J6:L6)&lt;0,0,MAX(J6:L6))</f>
        <v>88</v>
      </c>
      <c r="N6" s="33">
        <f>I6+M6</f>
        <v>162</v>
      </c>
      <c r="O6" s="34">
        <f>N6*E6</f>
        <v>237.04730477202813</v>
      </c>
      <c r="P6" s="241">
        <f>RANK(N6,N6:N7,0)</f>
        <v>1</v>
      </c>
      <c r="Q6" s="52" t="s">
        <v>71</v>
      </c>
    </row>
    <row r="7" spans="1:18" ht="15.75" customHeight="1" x14ac:dyDescent="0.3">
      <c r="A7" s="36" t="s">
        <v>58</v>
      </c>
      <c r="B7" s="37" t="s">
        <v>72</v>
      </c>
      <c r="C7" s="38">
        <v>59.6</v>
      </c>
      <c r="D7" s="39">
        <v>1997</v>
      </c>
      <c r="E7" s="229">
        <f>10^(0.794358141*((LOG((C7/174.393)/LOG(10))*(LOG((C7/174.393)/LOG(10))))))</f>
        <v>1.4883636694761329</v>
      </c>
      <c r="F7" s="111">
        <v>-62</v>
      </c>
      <c r="G7" s="108">
        <v>62</v>
      </c>
      <c r="H7" s="108">
        <v>-65</v>
      </c>
      <c r="I7" s="32">
        <f>IF(MAX(F7:H7)&lt;0,0,MAX(F7:H7))</f>
        <v>62</v>
      </c>
      <c r="J7" s="110">
        <v>72</v>
      </c>
      <c r="K7" s="108">
        <v>76</v>
      </c>
      <c r="L7" s="108">
        <v>80</v>
      </c>
      <c r="M7" s="32">
        <f>IF(MAX(J7:L7)&lt;0,0,MAX(J7:L7))</f>
        <v>80</v>
      </c>
      <c r="N7" s="33">
        <f>I7+M7</f>
        <v>142</v>
      </c>
      <c r="O7" s="34">
        <f>N7*E7</f>
        <v>211.34764106561087</v>
      </c>
      <c r="P7" s="241">
        <f>RANK(N7,N6:N7,0)</f>
        <v>2</v>
      </c>
      <c r="Q7" s="52" t="s">
        <v>73</v>
      </c>
    </row>
    <row r="8" spans="1:18" ht="16.5" customHeight="1" x14ac:dyDescent="0.3">
      <c r="A8" s="36"/>
      <c r="B8" s="37"/>
      <c r="C8" s="38"/>
      <c r="D8" s="39"/>
      <c r="E8" s="229"/>
      <c r="F8" s="44"/>
      <c r="G8" s="45"/>
      <c r="H8" s="45"/>
      <c r="I8" s="32"/>
      <c r="J8" s="47"/>
      <c r="K8" s="45"/>
      <c r="L8" s="45"/>
      <c r="M8" s="32"/>
      <c r="N8" s="33"/>
      <c r="O8" s="34"/>
      <c r="P8" s="245"/>
      <c r="Q8" s="52"/>
    </row>
    <row r="9" spans="1:18" ht="16.5" customHeight="1" x14ac:dyDescent="0.3">
      <c r="A9" s="527" t="s">
        <v>21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"/>
    </row>
    <row r="10" spans="1:18" ht="15.75" customHeight="1" x14ac:dyDescent="0.3">
      <c r="A10" s="231" t="s">
        <v>74</v>
      </c>
      <c r="B10" s="128" t="s">
        <v>75</v>
      </c>
      <c r="C10" s="38">
        <v>68.099999999999994</v>
      </c>
      <c r="D10" s="128">
        <v>1941</v>
      </c>
      <c r="E10" s="229">
        <f>10^(0.794358141*((LOG((C10/174.393)/LOG(10))*(LOG((C10/174.393)/LOG(10))))))</f>
        <v>1.356687174669762</v>
      </c>
      <c r="F10" s="242">
        <v>40</v>
      </c>
      <c r="G10" s="242">
        <v>45</v>
      </c>
      <c r="H10" s="243">
        <v>-50</v>
      </c>
      <c r="I10" s="32">
        <f>IF(MAX(F10:H10)&lt;0,0,MAX(F10:H10))</f>
        <v>45</v>
      </c>
      <c r="J10" s="242">
        <v>60</v>
      </c>
      <c r="K10" s="246">
        <v>-65</v>
      </c>
      <c r="L10" s="242">
        <v>65</v>
      </c>
      <c r="M10" s="32">
        <f>IF(MAX(J10:L10)&lt;0,0,MAX(J10:L10))</f>
        <v>65</v>
      </c>
      <c r="N10" s="33">
        <f>I10+M10</f>
        <v>110</v>
      </c>
      <c r="O10" s="34">
        <f>N10*E10</f>
        <v>149.23558921367382</v>
      </c>
      <c r="P10" s="241">
        <f>RANK(N10,N10:N11,0)</f>
        <v>2</v>
      </c>
      <c r="Q10" s="52"/>
      <c r="R10" s="247">
        <v>39569</v>
      </c>
    </row>
    <row r="11" spans="1:18" ht="15.75" customHeight="1" x14ac:dyDescent="0.3">
      <c r="A11" s="36" t="s">
        <v>60</v>
      </c>
      <c r="B11" s="37" t="s">
        <v>75</v>
      </c>
      <c r="C11" s="38">
        <v>66.8</v>
      </c>
      <c r="D11" s="39">
        <v>1997</v>
      </c>
      <c r="E11" s="229">
        <f>10^(0.794358141*((LOG((C11/174.393)/LOG(10))*(LOG((C11/174.393)/LOG(10))))))</f>
        <v>1.3739352976439714</v>
      </c>
      <c r="F11" s="111">
        <v>71</v>
      </c>
      <c r="G11" s="108">
        <v>73</v>
      </c>
      <c r="H11" s="108">
        <v>0</v>
      </c>
      <c r="I11" s="32">
        <f>IF(MAX(F11:H11)&lt;0,0,MAX(F11:H11))</f>
        <v>73</v>
      </c>
      <c r="J11" s="110">
        <v>89</v>
      </c>
      <c r="K11" s="108">
        <v>92</v>
      </c>
      <c r="L11" s="108">
        <v>0</v>
      </c>
      <c r="M11" s="32">
        <f>IF(MAX(J11:L11)&lt;0,0,MAX(J11:L11))</f>
        <v>92</v>
      </c>
      <c r="N11" s="33">
        <f>I11+M11</f>
        <v>165</v>
      </c>
      <c r="O11" s="34">
        <f>N11*E11</f>
        <v>226.69932411125527</v>
      </c>
      <c r="P11" s="241">
        <f>RANK(N11,N10:N11,0)</f>
        <v>1</v>
      </c>
      <c r="Q11" s="52" t="s">
        <v>71</v>
      </c>
    </row>
    <row r="12" spans="1:18" ht="15.6" customHeight="1" x14ac:dyDescent="0.3">
      <c r="A12" s="36"/>
      <c r="B12" s="37"/>
      <c r="C12" s="38"/>
      <c r="D12" s="39"/>
      <c r="E12" s="229"/>
      <c r="F12" s="44"/>
      <c r="G12" s="45"/>
      <c r="H12" s="45"/>
      <c r="I12" s="32"/>
      <c r="J12" s="47"/>
      <c r="K12" s="45"/>
      <c r="L12" s="45"/>
      <c r="M12" s="32"/>
      <c r="N12" s="33"/>
      <c r="O12" s="34"/>
      <c r="P12" s="245"/>
      <c r="Q12" s="52"/>
    </row>
    <row r="13" spans="1:18" ht="17.25" customHeight="1" x14ac:dyDescent="0.3">
      <c r="A13" s="528" t="s">
        <v>59</v>
      </c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"/>
    </row>
    <row r="14" spans="1:18" ht="15.75" customHeight="1" x14ac:dyDescent="0.3">
      <c r="A14" s="248" t="s">
        <v>76</v>
      </c>
      <c r="B14" s="249" t="s">
        <v>77</v>
      </c>
      <c r="C14" s="250">
        <v>72.7</v>
      </c>
      <c r="D14" s="251">
        <v>1969</v>
      </c>
      <c r="E14" s="229">
        <f t="shared" ref="E14:E20" si="0">10^(0.794358141*((LOG((C14/174.393)/LOG(10))*(LOG((C14/174.393)/LOG(10))))))</f>
        <v>1.3022731257935971</v>
      </c>
      <c r="F14" s="252">
        <v>83</v>
      </c>
      <c r="G14" s="253">
        <v>-87</v>
      </c>
      <c r="H14" s="253">
        <v>-87</v>
      </c>
      <c r="I14" s="32">
        <f t="shared" ref="I14:I20" si="1">IF(MAX(F14:H14)&lt;0,0,MAX(F14:H14))</f>
        <v>83</v>
      </c>
      <c r="J14" s="253">
        <v>-105</v>
      </c>
      <c r="K14" s="254">
        <v>105</v>
      </c>
      <c r="L14" s="30">
        <v>110</v>
      </c>
      <c r="M14" s="32">
        <f t="shared" ref="M14:M20" si="2">IF(MAX(J14:L14)&lt;0,0,MAX(J14:L14))</f>
        <v>110</v>
      </c>
      <c r="N14" s="33">
        <f t="shared" ref="N14:N20" si="3">I14+M14</f>
        <v>193</v>
      </c>
      <c r="O14" s="34">
        <f t="shared" ref="O14:O20" si="4">N14*E14</f>
        <v>251.33871327816425</v>
      </c>
      <c r="P14" s="241">
        <f>RANK(N14,N14:N20,0)</f>
        <v>1</v>
      </c>
      <c r="Q14" s="52"/>
      <c r="R14" s="247">
        <v>37377</v>
      </c>
    </row>
    <row r="15" spans="1:18" ht="15.75" customHeight="1" x14ac:dyDescent="0.3">
      <c r="A15" s="230" t="s">
        <v>78</v>
      </c>
      <c r="B15" s="37" t="s">
        <v>77</v>
      </c>
      <c r="C15" s="38">
        <v>73.2</v>
      </c>
      <c r="D15" s="39">
        <v>1991</v>
      </c>
      <c r="E15" s="229">
        <f t="shared" si="0"/>
        <v>1.2969167225792266</v>
      </c>
      <c r="F15" s="255">
        <v>-75</v>
      </c>
      <c r="G15" s="30">
        <v>75</v>
      </c>
      <c r="H15" s="253">
        <v>-78</v>
      </c>
      <c r="I15" s="32">
        <f t="shared" si="1"/>
        <v>75</v>
      </c>
      <c r="J15" s="253">
        <v>-100</v>
      </c>
      <c r="K15" s="256">
        <v>-100</v>
      </c>
      <c r="L15" s="30">
        <v>100</v>
      </c>
      <c r="M15" s="32">
        <f t="shared" si="2"/>
        <v>100</v>
      </c>
      <c r="N15" s="33">
        <f t="shared" si="3"/>
        <v>175</v>
      </c>
      <c r="O15" s="34">
        <f t="shared" si="4"/>
        <v>226.96042645136467</v>
      </c>
      <c r="P15" s="241">
        <f>RANK(N15,N14:N20,0)</f>
        <v>4</v>
      </c>
      <c r="Q15" s="52" t="s">
        <v>73</v>
      </c>
    </row>
    <row r="16" spans="1:18" ht="15.75" customHeight="1" x14ac:dyDescent="0.3">
      <c r="A16" s="230" t="s">
        <v>64</v>
      </c>
      <c r="B16" s="37" t="s">
        <v>77</v>
      </c>
      <c r="C16" s="38">
        <v>75.900000000000006</v>
      </c>
      <c r="D16" s="39">
        <v>1956</v>
      </c>
      <c r="E16" s="229">
        <f t="shared" si="0"/>
        <v>1.2696568831496926</v>
      </c>
      <c r="F16" s="252">
        <v>72</v>
      </c>
      <c r="G16" s="30">
        <v>82</v>
      </c>
      <c r="H16" s="253">
        <v>-90</v>
      </c>
      <c r="I16" s="32">
        <f t="shared" si="1"/>
        <v>82</v>
      </c>
      <c r="J16" s="30">
        <v>96</v>
      </c>
      <c r="K16" s="256">
        <v>-103</v>
      </c>
      <c r="L16" s="253">
        <v>-110</v>
      </c>
      <c r="M16" s="32">
        <f t="shared" si="2"/>
        <v>96</v>
      </c>
      <c r="N16" s="33">
        <f t="shared" si="3"/>
        <v>178</v>
      </c>
      <c r="O16" s="34">
        <f t="shared" si="4"/>
        <v>225.99892520064529</v>
      </c>
      <c r="P16" s="241">
        <f>RANK(N16,N14:N20,0)</f>
        <v>3</v>
      </c>
      <c r="Q16" s="52"/>
      <c r="R16" s="247">
        <v>38473</v>
      </c>
    </row>
    <row r="17" spans="1:18" ht="15.75" customHeight="1" x14ac:dyDescent="0.3">
      <c r="A17" s="232" t="s">
        <v>63</v>
      </c>
      <c r="B17" s="37" t="s">
        <v>70</v>
      </c>
      <c r="C17" s="38">
        <v>76.3</v>
      </c>
      <c r="D17" s="39">
        <v>1997</v>
      </c>
      <c r="E17" s="229">
        <f t="shared" si="0"/>
        <v>1.2658441657397914</v>
      </c>
      <c r="F17" s="252">
        <v>75</v>
      </c>
      <c r="G17" s="253">
        <v>-80</v>
      </c>
      <c r="H17" s="30">
        <v>80</v>
      </c>
      <c r="I17" s="32">
        <f t="shared" si="1"/>
        <v>80</v>
      </c>
      <c r="J17" s="30">
        <v>95</v>
      </c>
      <c r="K17" s="254">
        <v>100</v>
      </c>
      <c r="L17" s="253">
        <v>-105</v>
      </c>
      <c r="M17" s="32">
        <f t="shared" si="2"/>
        <v>100</v>
      </c>
      <c r="N17" s="33">
        <f t="shared" si="3"/>
        <v>180</v>
      </c>
      <c r="O17" s="34">
        <f t="shared" si="4"/>
        <v>227.85194983316245</v>
      </c>
      <c r="P17" s="241">
        <f>RANK(N17,N14:N20,0)</f>
        <v>2</v>
      </c>
      <c r="Q17" s="52" t="s">
        <v>71</v>
      </c>
    </row>
    <row r="18" spans="1:18" ht="15.75" customHeight="1" x14ac:dyDescent="0.3">
      <c r="A18" s="230" t="s">
        <v>79</v>
      </c>
      <c r="B18" s="37" t="s">
        <v>75</v>
      </c>
      <c r="C18" s="38">
        <v>70.5</v>
      </c>
      <c r="D18" s="39">
        <v>1951</v>
      </c>
      <c r="E18" s="229">
        <f t="shared" si="0"/>
        <v>1.327089319453667</v>
      </c>
      <c r="F18" s="252">
        <v>50</v>
      </c>
      <c r="G18" s="30">
        <v>55</v>
      </c>
      <c r="H18" s="30">
        <v>60</v>
      </c>
      <c r="I18" s="32">
        <f t="shared" si="1"/>
        <v>60</v>
      </c>
      <c r="J18" s="30">
        <v>70</v>
      </c>
      <c r="K18" s="254">
        <v>75</v>
      </c>
      <c r="L18" s="30">
        <v>80</v>
      </c>
      <c r="M18" s="32">
        <f t="shared" si="2"/>
        <v>80</v>
      </c>
      <c r="N18" s="33">
        <f t="shared" si="3"/>
        <v>140</v>
      </c>
      <c r="O18" s="34">
        <f t="shared" si="4"/>
        <v>185.79250472351339</v>
      </c>
      <c r="P18" s="241">
        <f>RANK(N18,N14:N20,0)</f>
        <v>6</v>
      </c>
      <c r="Q18" s="52"/>
      <c r="R18" s="247">
        <v>38838</v>
      </c>
    </row>
    <row r="19" spans="1:18" ht="15.75" customHeight="1" x14ac:dyDescent="0.3">
      <c r="A19" s="230" t="s">
        <v>80</v>
      </c>
      <c r="B19" s="37" t="s">
        <v>81</v>
      </c>
      <c r="C19" s="38">
        <v>75.900000000000006</v>
      </c>
      <c r="D19" s="39">
        <v>1997</v>
      </c>
      <c r="E19" s="229">
        <f t="shared" si="0"/>
        <v>1.2696568831496926</v>
      </c>
      <c r="F19" s="252">
        <v>50</v>
      </c>
      <c r="G19" s="30">
        <v>55</v>
      </c>
      <c r="H19" s="253">
        <v>-58</v>
      </c>
      <c r="I19" s="32">
        <f t="shared" si="1"/>
        <v>55</v>
      </c>
      <c r="J19" s="30">
        <v>72</v>
      </c>
      <c r="K19" s="254">
        <v>75</v>
      </c>
      <c r="L19" s="253">
        <v>-78</v>
      </c>
      <c r="M19" s="32">
        <f t="shared" si="2"/>
        <v>75</v>
      </c>
      <c r="N19" s="33">
        <f t="shared" si="3"/>
        <v>130</v>
      </c>
      <c r="O19" s="34">
        <f t="shared" si="4"/>
        <v>165.05539480946004</v>
      </c>
      <c r="P19" s="241">
        <f>RANK(N19,N14:N20,0)</f>
        <v>7</v>
      </c>
      <c r="Q19" s="52" t="s">
        <v>82</v>
      </c>
    </row>
    <row r="20" spans="1:18" ht="16.5" customHeight="1" x14ac:dyDescent="0.3">
      <c r="A20" s="239" t="s">
        <v>83</v>
      </c>
      <c r="B20" s="24" t="s">
        <v>77</v>
      </c>
      <c r="C20" s="233">
        <v>72.2</v>
      </c>
      <c r="D20" s="234">
        <v>1967</v>
      </c>
      <c r="E20" s="238">
        <f t="shared" si="0"/>
        <v>1.3077316748012733</v>
      </c>
      <c r="F20" s="257">
        <v>65</v>
      </c>
      <c r="G20" s="258">
        <v>-70</v>
      </c>
      <c r="H20" s="258">
        <v>-70</v>
      </c>
      <c r="I20" s="235">
        <f t="shared" si="1"/>
        <v>65</v>
      </c>
      <c r="J20" s="259">
        <v>90</v>
      </c>
      <c r="K20" s="260">
        <v>95</v>
      </c>
      <c r="L20" s="259">
        <v>100</v>
      </c>
      <c r="M20" s="235">
        <f t="shared" si="2"/>
        <v>100</v>
      </c>
      <c r="N20" s="236">
        <f t="shared" si="3"/>
        <v>165</v>
      </c>
      <c r="O20" s="237">
        <f t="shared" si="4"/>
        <v>215.77572634221008</v>
      </c>
      <c r="P20" s="261">
        <f>RANK(N20,N14:N20,0)</f>
        <v>5</v>
      </c>
      <c r="Q20" s="52"/>
      <c r="R20" s="247">
        <v>37742</v>
      </c>
    </row>
    <row r="21" spans="1:18" ht="16.5" customHeight="1" x14ac:dyDescent="0.3">
      <c r="A21" s="527" t="s">
        <v>31</v>
      </c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"/>
    </row>
    <row r="22" spans="1:18" s="97" customFormat="1" ht="15.75" customHeight="1" x14ac:dyDescent="0.3">
      <c r="A22" s="262" t="s">
        <v>84</v>
      </c>
      <c r="B22" s="263" t="s">
        <v>75</v>
      </c>
      <c r="C22" s="264">
        <v>84.9</v>
      </c>
      <c r="D22" s="263">
        <v>1957</v>
      </c>
      <c r="E22" s="229">
        <f>10^(0.794358141*((LOG((C22/174.393)/LOG(10))*(LOG((C22/174.393)/LOG(10))))))</f>
        <v>1.1957332342443743</v>
      </c>
      <c r="F22" s="265">
        <v>90</v>
      </c>
      <c r="G22" s="266">
        <v>-93</v>
      </c>
      <c r="H22" s="266">
        <v>-93</v>
      </c>
      <c r="I22" s="32">
        <f>IF(MAX(F22:H22)&lt;0,0,MAX(F22:H22))</f>
        <v>90</v>
      </c>
      <c r="J22" s="265">
        <v>110</v>
      </c>
      <c r="K22" s="267">
        <v>115</v>
      </c>
      <c r="L22" s="265">
        <v>117</v>
      </c>
      <c r="M22" s="32">
        <f>IF(MAX(J22:L22)&lt;0,0,MAX(J22:L22))</f>
        <v>117</v>
      </c>
      <c r="N22" s="33">
        <f>I22+M22</f>
        <v>207</v>
      </c>
      <c r="O22" s="34">
        <f>N22*E22</f>
        <v>247.51677948858548</v>
      </c>
      <c r="P22" s="241">
        <f>RANK(N22,N22:N24,0)</f>
        <v>1</v>
      </c>
      <c r="Q22" s="268"/>
      <c r="R22" s="269">
        <v>38473</v>
      </c>
    </row>
    <row r="23" spans="1:18" s="97" customFormat="1" ht="15.75" customHeight="1" x14ac:dyDescent="0.3">
      <c r="A23" s="262" t="s">
        <v>85</v>
      </c>
      <c r="B23" s="263" t="s">
        <v>77</v>
      </c>
      <c r="C23" s="264">
        <v>82</v>
      </c>
      <c r="D23" s="263">
        <v>1976</v>
      </c>
      <c r="E23" s="229">
        <f>10^(0.794358141*((LOG((C23/174.393)/LOG(10))*(LOG((C23/174.393)/LOG(10))))))</f>
        <v>1.2170596936412781</v>
      </c>
      <c r="F23" s="266">
        <v>-70</v>
      </c>
      <c r="G23" s="265">
        <v>70</v>
      </c>
      <c r="H23" s="266">
        <v>-78</v>
      </c>
      <c r="I23" s="32">
        <f>IF(MAX(F23:H23)&lt;0,0,MAX(F23:H23))</f>
        <v>70</v>
      </c>
      <c r="J23" s="265">
        <v>90</v>
      </c>
      <c r="K23" s="267">
        <v>95</v>
      </c>
      <c r="L23" s="265">
        <v>100</v>
      </c>
      <c r="M23" s="32">
        <f>IF(MAX(J23:L23)&lt;0,0,MAX(J23:L23))</f>
        <v>100</v>
      </c>
      <c r="N23" s="33">
        <f>I23+M23</f>
        <v>170</v>
      </c>
      <c r="O23" s="34">
        <f>N23*E23</f>
        <v>206.90014791901729</v>
      </c>
      <c r="P23" s="241">
        <f>RANK(N23,N22:N25,0)</f>
        <v>3</v>
      </c>
      <c r="Q23" s="268"/>
      <c r="R23" s="269">
        <v>37012</v>
      </c>
    </row>
    <row r="24" spans="1:18" s="97" customFormat="1" ht="15.75" customHeight="1" x14ac:dyDescent="0.3">
      <c r="A24" s="270" t="s">
        <v>86</v>
      </c>
      <c r="B24" s="271" t="s">
        <v>75</v>
      </c>
      <c r="C24" s="264">
        <v>77.099999999999994</v>
      </c>
      <c r="D24" s="271">
        <v>1993</v>
      </c>
      <c r="E24" s="229">
        <f>10^(0.794358141*((LOG((C24/174.393)/LOG(10))*(LOG((C24/174.393)/LOG(10))))))</f>
        <v>1.2583832277306062</v>
      </c>
      <c r="F24" s="266">
        <v>-76</v>
      </c>
      <c r="G24" s="265">
        <v>76</v>
      </c>
      <c r="H24" s="265">
        <v>79</v>
      </c>
      <c r="I24" s="32">
        <f>IF(MAX(F24:H24)&lt;0,0,MAX(F24:H24))</f>
        <v>79</v>
      </c>
      <c r="J24" s="265">
        <v>100</v>
      </c>
      <c r="K24" s="272">
        <v>-102</v>
      </c>
      <c r="L24" s="265">
        <v>102</v>
      </c>
      <c r="M24" s="32">
        <f>IF(MAX(J24:L24)&lt;0,0,MAX(J24:L24))</f>
        <v>102</v>
      </c>
      <c r="N24" s="33">
        <f>I24+M24</f>
        <v>181</v>
      </c>
      <c r="O24" s="34">
        <f>N24*E24</f>
        <v>227.76736421923971</v>
      </c>
      <c r="P24" s="241">
        <f>RANK(N24,N22:N25,0)</f>
        <v>2</v>
      </c>
      <c r="Q24" s="268" t="s">
        <v>71</v>
      </c>
    </row>
    <row r="25" spans="1:18" ht="16.5" customHeight="1" x14ac:dyDescent="0.3">
      <c r="A25" s="36"/>
      <c r="B25" s="37"/>
      <c r="C25" s="38"/>
      <c r="D25" s="39"/>
      <c r="E25" s="229"/>
      <c r="F25" s="30"/>
      <c r="G25" s="30"/>
      <c r="H25" s="30"/>
      <c r="I25" s="32"/>
      <c r="J25" s="30"/>
      <c r="K25" s="254"/>
      <c r="L25" s="30"/>
      <c r="M25" s="32"/>
      <c r="N25" s="33"/>
      <c r="O25" s="34"/>
      <c r="P25" s="245"/>
      <c r="Q25" s="52"/>
    </row>
    <row r="26" spans="1:18" ht="16.5" customHeight="1" x14ac:dyDescent="0.3">
      <c r="A26" s="527" t="s">
        <v>87</v>
      </c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"/>
    </row>
    <row r="27" spans="1:18" ht="15.75" customHeight="1" x14ac:dyDescent="0.3">
      <c r="A27" s="230" t="s">
        <v>88</v>
      </c>
      <c r="B27" s="37" t="s">
        <v>75</v>
      </c>
      <c r="C27" s="38">
        <v>88.1</v>
      </c>
      <c r="D27" s="39">
        <v>1993</v>
      </c>
      <c r="E27" s="229">
        <f>10^(0.794358141*((LOG((C27/174.393)/LOG(10))*(LOG((C27/174.393)/LOG(10))))))</f>
        <v>1.1745157520111249</v>
      </c>
      <c r="F27" s="253">
        <v>-100</v>
      </c>
      <c r="G27" s="30">
        <v>100</v>
      </c>
      <c r="H27" s="253">
        <v>-104</v>
      </c>
      <c r="I27" s="32">
        <f>IF(MAX(F27:H27)&lt;0,0,MAX(F27:H27))</f>
        <v>100</v>
      </c>
      <c r="J27" s="30">
        <v>107</v>
      </c>
      <c r="K27" s="254">
        <v>0</v>
      </c>
      <c r="L27" s="30">
        <v>0</v>
      </c>
      <c r="M27" s="32">
        <f>IF(MAX(J27:L27)&lt;0,0,MAX(J27:L27))</f>
        <v>107</v>
      </c>
      <c r="N27" s="33">
        <f>I27+M27</f>
        <v>207</v>
      </c>
      <c r="O27" s="34">
        <f>N27*E27</f>
        <v>243.12476066630285</v>
      </c>
      <c r="P27" s="241">
        <f>RANK(N27,N27:N28,0)</f>
        <v>1</v>
      </c>
      <c r="Q27" s="52" t="s">
        <v>71</v>
      </c>
    </row>
    <row r="28" spans="1:18" ht="16.5" customHeight="1" x14ac:dyDescent="0.3">
      <c r="A28" s="230" t="s">
        <v>89</v>
      </c>
      <c r="B28" s="37" t="s">
        <v>77</v>
      </c>
      <c r="C28" s="38">
        <v>85.2</v>
      </c>
      <c r="D28" s="39">
        <v>1985</v>
      </c>
      <c r="E28" s="229">
        <f>10^(0.794358141*((LOG((C28/174.393)/LOG(10))*(LOG((C28/174.393)/LOG(10))))))</f>
        <v>1.193645371834249</v>
      </c>
      <c r="F28" s="30">
        <v>60</v>
      </c>
      <c r="G28" s="30">
        <v>67</v>
      </c>
      <c r="H28" s="253">
        <v>-73</v>
      </c>
      <c r="I28" s="32">
        <f>IF(MAX(F28:H28)&lt;0,0,MAX(F28:H28))</f>
        <v>67</v>
      </c>
      <c r="J28" s="30">
        <v>80</v>
      </c>
      <c r="K28" s="254">
        <v>85</v>
      </c>
      <c r="L28" s="30">
        <v>90</v>
      </c>
      <c r="M28" s="32">
        <f>IF(MAX(J28:L28)&lt;0,0,MAX(J28:L28))</f>
        <v>90</v>
      </c>
      <c r="N28" s="33">
        <f>I28+M28</f>
        <v>157</v>
      </c>
      <c r="O28" s="34">
        <f>N28*E28</f>
        <v>187.4023233779771</v>
      </c>
      <c r="P28" s="241">
        <f>RANK(N28,N27:N28,0)</f>
        <v>2</v>
      </c>
      <c r="Q28" s="52"/>
    </row>
    <row r="29" spans="1:18" ht="16.5" customHeight="1" x14ac:dyDescent="0.25">
      <c r="A29" s="527" t="s">
        <v>90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106"/>
    </row>
    <row r="30" spans="1:18" ht="15.75" customHeight="1" x14ac:dyDescent="0.3">
      <c r="A30" s="232" t="s">
        <v>91</v>
      </c>
      <c r="B30" s="37" t="s">
        <v>77</v>
      </c>
      <c r="C30" s="38">
        <v>100</v>
      </c>
      <c r="D30" s="39">
        <v>1985</v>
      </c>
      <c r="E30" s="229">
        <f>10^(0.794358141*((LOG((C30/174.393)/LOG(10))*(LOG((C30/174.393)/LOG(10))))))</f>
        <v>1.1126021632711198</v>
      </c>
      <c r="F30" s="30">
        <v>85</v>
      </c>
      <c r="G30" s="30">
        <v>90</v>
      </c>
      <c r="H30" s="253">
        <v>-95</v>
      </c>
      <c r="I30" s="32">
        <f>IF(MAX(F30:H30)&lt;0,0,MAX(F30:H30))</f>
        <v>90</v>
      </c>
      <c r="J30" s="30">
        <v>110</v>
      </c>
      <c r="K30" s="254">
        <v>115</v>
      </c>
      <c r="L30" s="253">
        <v>-120</v>
      </c>
      <c r="M30" s="32">
        <f>IF(MAX(J30:L30)&lt;0,0,MAX(J30:L30))</f>
        <v>115</v>
      </c>
      <c r="N30" s="273">
        <f>I30+M30</f>
        <v>205</v>
      </c>
      <c r="O30" s="34">
        <f>N30*E30</f>
        <v>228.08344347057957</v>
      </c>
      <c r="P30" s="241">
        <f>RANK(N30,N30:N34,0)</f>
        <v>2</v>
      </c>
      <c r="Q30" s="52"/>
    </row>
    <row r="31" spans="1:18" ht="15.75" customHeight="1" x14ac:dyDescent="0.3">
      <c r="A31" s="232" t="s">
        <v>92</v>
      </c>
      <c r="B31" s="37" t="s">
        <v>70</v>
      </c>
      <c r="C31" s="38">
        <v>94.9</v>
      </c>
      <c r="D31" s="39">
        <v>1989</v>
      </c>
      <c r="E31" s="229">
        <f>10^(0.794358141*((LOG((C31/174.393)/LOG(10))*(LOG((C31/174.393)/LOG(10))))))</f>
        <v>1.1362499547921889</v>
      </c>
      <c r="F31" s="30">
        <v>120</v>
      </c>
      <c r="G31" s="30">
        <v>126</v>
      </c>
      <c r="H31" s="30">
        <v>131</v>
      </c>
      <c r="I31" s="32">
        <f>IF(MAX(F31:H31)&lt;0,0,MAX(F31:H31))</f>
        <v>131</v>
      </c>
      <c r="J31" s="30">
        <v>150</v>
      </c>
      <c r="K31" s="254">
        <v>156</v>
      </c>
      <c r="L31" s="30">
        <v>160</v>
      </c>
      <c r="M31" s="32">
        <f>IF(MAX(J31:L31)&lt;0,0,MAX(J31:L31))</f>
        <v>160</v>
      </c>
      <c r="N31" s="273">
        <f>I31+M31</f>
        <v>291</v>
      </c>
      <c r="O31" s="34">
        <f>N31*E31</f>
        <v>330.64873684452698</v>
      </c>
      <c r="P31" s="241">
        <f>RANK(N31,N30:N34,0)</f>
        <v>1</v>
      </c>
      <c r="Q31" s="52" t="s">
        <v>71</v>
      </c>
    </row>
    <row r="32" spans="1:18" ht="15.75" customHeight="1" x14ac:dyDescent="0.3">
      <c r="A32" s="232" t="s">
        <v>93</v>
      </c>
      <c r="B32" s="37" t="s">
        <v>81</v>
      </c>
      <c r="C32" s="38">
        <v>102.1</v>
      </c>
      <c r="D32" s="39">
        <v>1979</v>
      </c>
      <c r="E32" s="229">
        <f>10^(0.794358141*((LOG((C32/174.393)/LOG(10))*(LOG((C32/174.393)/LOG(10))))))</f>
        <v>1.1039292575689095</v>
      </c>
      <c r="F32" s="30">
        <v>65</v>
      </c>
      <c r="G32" s="30">
        <v>67</v>
      </c>
      <c r="H32" s="30">
        <v>70</v>
      </c>
      <c r="I32" s="32">
        <f>IF(MAX(F32:H32)&lt;0,0,MAX(F32:H32))</f>
        <v>70</v>
      </c>
      <c r="J32" s="30">
        <v>85</v>
      </c>
      <c r="K32" s="254">
        <v>87</v>
      </c>
      <c r="L32" s="30">
        <v>90</v>
      </c>
      <c r="M32" s="32">
        <f>IF(MAX(J32:L32)&lt;0,0,MAX(J32:L32))</f>
        <v>90</v>
      </c>
      <c r="N32" s="273">
        <f>I32+M32</f>
        <v>160</v>
      </c>
      <c r="O32" s="34">
        <f>N32*E32</f>
        <v>176.62868121102551</v>
      </c>
      <c r="P32" s="241">
        <f>RANK(N32,N30:N34,0)</f>
        <v>4</v>
      </c>
      <c r="Q32" s="11"/>
    </row>
    <row r="33" spans="1:18" ht="15.75" customHeight="1" x14ac:dyDescent="0.3">
      <c r="A33" s="230" t="s">
        <v>94</v>
      </c>
      <c r="B33" s="37" t="s">
        <v>77</v>
      </c>
      <c r="C33" s="38">
        <v>97.4</v>
      </c>
      <c r="D33" s="39">
        <v>1973</v>
      </c>
      <c r="E33" s="229">
        <f>10^(0.794358141*((LOG((C33/174.393)/LOG(10))*(LOG((C33/174.393)/LOG(10))))))</f>
        <v>1.1241753274878812</v>
      </c>
      <c r="F33" s="30">
        <v>50</v>
      </c>
      <c r="G33" s="274">
        <v>57</v>
      </c>
      <c r="H33" s="253">
        <v>-62</v>
      </c>
      <c r="I33" s="32">
        <f>IF(MAX(F33:H33)&lt;0,0,MAX(F33:H33))</f>
        <v>57</v>
      </c>
      <c r="J33" s="30">
        <v>75</v>
      </c>
      <c r="K33" s="254">
        <v>80</v>
      </c>
      <c r="L33" s="30">
        <v>82</v>
      </c>
      <c r="M33" s="32">
        <f>IF(MAX(J33:L33)&lt;0,0,MAX(J33:L33))</f>
        <v>82</v>
      </c>
      <c r="N33" s="273">
        <f>I33+M33</f>
        <v>139</v>
      </c>
      <c r="O33" s="34">
        <f>N33*E33</f>
        <v>156.26037052081548</v>
      </c>
      <c r="P33" s="241">
        <f>RANK(N33,N30:N34,0)</f>
        <v>5</v>
      </c>
      <c r="Q33" s="11"/>
      <c r="R33" s="247">
        <v>37012</v>
      </c>
    </row>
    <row r="34" spans="1:18" ht="16.5" customHeight="1" x14ac:dyDescent="0.3">
      <c r="A34" s="36" t="s">
        <v>95</v>
      </c>
      <c r="B34" s="37" t="s">
        <v>72</v>
      </c>
      <c r="C34" s="38">
        <v>99.3</v>
      </c>
      <c r="D34" s="39">
        <v>1968</v>
      </c>
      <c r="E34" s="229">
        <f>10^(0.794358141*((LOG((C34/174.393)/LOG(10))*(LOG((C34/174.393)/LOG(10))))))</f>
        <v>1.1156242119046498</v>
      </c>
      <c r="F34" s="30">
        <v>70</v>
      </c>
      <c r="G34" s="108">
        <v>75</v>
      </c>
      <c r="H34" s="45">
        <v>-78</v>
      </c>
      <c r="I34" s="32">
        <f>IF(MAX(F34:H34)&lt;0,0,MAX(F34:H34))</f>
        <v>75</v>
      </c>
      <c r="J34" s="110">
        <v>85</v>
      </c>
      <c r="K34" s="108">
        <v>90</v>
      </c>
      <c r="L34" s="108">
        <v>92</v>
      </c>
      <c r="M34" s="32">
        <f>IF(MAX(J34:L34)&lt;0,0,MAX(J34:L34))</f>
        <v>92</v>
      </c>
      <c r="N34" s="273">
        <f>I34+M34</f>
        <v>167</v>
      </c>
      <c r="O34" s="34">
        <f>N34*E34</f>
        <v>186.30924338807651</v>
      </c>
      <c r="P34" s="241">
        <f>RANK(N34,N30:N34,0)</f>
        <v>3</v>
      </c>
      <c r="R34" s="247">
        <v>37377</v>
      </c>
    </row>
    <row r="35" spans="1:18" ht="16.5" customHeight="1" x14ac:dyDescent="0.25">
      <c r="A35" s="527" t="s">
        <v>96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</row>
    <row r="36" spans="1:18" ht="15.75" customHeight="1" x14ac:dyDescent="0.3">
      <c r="A36" s="36" t="s">
        <v>97</v>
      </c>
      <c r="B36" s="37" t="s">
        <v>77</v>
      </c>
      <c r="C36" s="38">
        <v>128.30000000000001</v>
      </c>
      <c r="D36" s="39">
        <v>1975</v>
      </c>
      <c r="E36" s="229">
        <f>10^(0.794358141*((LOG((C36/174.393)/LOG(10))*(LOG((C36/174.393)/LOG(10))))))</f>
        <v>1.0330357922774855</v>
      </c>
      <c r="F36" s="111">
        <v>110</v>
      </c>
      <c r="G36" s="108">
        <v>120</v>
      </c>
      <c r="H36" s="108">
        <v>126</v>
      </c>
      <c r="I36" s="32">
        <f>IF(MAX(F36:H36)&lt;0,0,MAX(F36:H36))</f>
        <v>126</v>
      </c>
      <c r="J36" s="110">
        <v>135</v>
      </c>
      <c r="K36" s="108">
        <v>145</v>
      </c>
      <c r="L36" s="45">
        <v>0</v>
      </c>
      <c r="M36" s="32">
        <f>IF(MAX(J36:L36)&lt;0,0,MAX(J36:L36))</f>
        <v>145</v>
      </c>
      <c r="N36" s="273">
        <f>I36+M36</f>
        <v>271</v>
      </c>
      <c r="O36" s="34">
        <f>N36*E36</f>
        <v>279.95269970719858</v>
      </c>
      <c r="P36" s="241">
        <f>RANK(N36,N36:N37,0)</f>
        <v>1</v>
      </c>
      <c r="R36" s="275">
        <v>37012</v>
      </c>
    </row>
    <row r="37" spans="1:18" ht="16.5" customHeight="1" x14ac:dyDescent="0.3">
      <c r="A37" s="240"/>
      <c r="B37" s="99"/>
      <c r="C37" s="100"/>
      <c r="D37" s="101"/>
      <c r="E37" s="276"/>
      <c r="F37" s="188"/>
      <c r="G37" s="117"/>
      <c r="H37" s="117"/>
      <c r="I37" s="81"/>
      <c r="J37" s="187"/>
      <c r="K37" s="117"/>
      <c r="L37" s="117"/>
      <c r="M37" s="81"/>
      <c r="N37" s="277"/>
      <c r="O37" s="84"/>
      <c r="P37" s="278"/>
    </row>
    <row r="38" spans="1:18" ht="16.5" customHeight="1" x14ac:dyDescent="0.3">
      <c r="A38" s="121" t="s">
        <v>98</v>
      </c>
      <c r="B38" s="122"/>
      <c r="C38" s="122"/>
      <c r="D38" s="122"/>
      <c r="E38" s="123"/>
      <c r="F38" s="122"/>
    </row>
    <row r="39" spans="1:18" ht="3" customHeight="1" x14ac:dyDescent="0.3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8" ht="15.75" customHeight="1" x14ac:dyDescent="0.25">
      <c r="A40" s="127" t="s">
        <v>99</v>
      </c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8" ht="15.75" customHeight="1" x14ac:dyDescent="0.25">
      <c r="A41" s="127" t="s">
        <v>100</v>
      </c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8" ht="15.75" customHeight="1" x14ac:dyDescent="0.25">
      <c r="A42" s="127" t="s">
        <v>101</v>
      </c>
    </row>
    <row r="43" spans="1:18" ht="15.75" customHeight="1" x14ac:dyDescent="0.25">
      <c r="A43" s="127" t="s">
        <v>102</v>
      </c>
    </row>
  </sheetData>
  <sheetProtection selectLockedCells="1" selectUnlockedCells="1"/>
  <mergeCells count="13">
    <mergeCell ref="A1:P1"/>
    <mergeCell ref="A2:P2"/>
    <mergeCell ref="A3:E3"/>
    <mergeCell ref="F3:I3"/>
    <mergeCell ref="J3:M3"/>
    <mergeCell ref="N3:P3"/>
    <mergeCell ref="A35:P35"/>
    <mergeCell ref="A5:P5"/>
    <mergeCell ref="A9:P9"/>
    <mergeCell ref="A13:P13"/>
    <mergeCell ref="A21:P21"/>
    <mergeCell ref="A26:P26"/>
    <mergeCell ref="A29:P29"/>
  </mergeCells>
  <pageMargins left="0" right="0" top="1.3777777777777778" bottom="0.5902777777777777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Ženy 2013</vt:lpstr>
      <vt:lpstr>Ml. a st. žáci</vt:lpstr>
      <vt:lpstr>Junioři do 17 let</vt:lpstr>
      <vt:lpstr>Open</vt:lpstr>
      <vt:lpstr>Ženy</vt:lpstr>
      <vt:lpstr>Trhoví maximalisti</vt:lpstr>
      <vt:lpstr>Žáci</vt:lpstr>
      <vt:lpstr>Muži, J do 20 a 23 let, Veterán</vt:lpstr>
      <vt:lpstr>'Junioři do 17 let'!__xlnm.Print_Area</vt:lpstr>
      <vt:lpstr>'Ml. a st. žáci'!__xlnm.Print_Area</vt:lpstr>
      <vt:lpstr>'Ženy 2013'!__xlnm.Print_Area</vt:lpstr>
      <vt:lpstr>'Junioři do 17 let'!Oblast_tisku</vt:lpstr>
      <vt:lpstr>'Ml. a st. žáci'!Oblast_tisku</vt:lpstr>
      <vt:lpstr>'Ženy 2013'!Oblast_tisku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Josef Kolář</cp:lastModifiedBy>
  <cp:revision>1</cp:revision>
  <dcterms:created xsi:type="dcterms:W3CDTF">2007-06-28T07:50:11Z</dcterms:created>
  <dcterms:modified xsi:type="dcterms:W3CDTF">2022-10-07T11:11:48Z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